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P Desktop\Desktop\МУРОД NEW\ОТЧЕТ\01.09.2019\СВОЯ ФОРМА\"/>
    </mc:Choice>
  </mc:AlternateContent>
  <bookViews>
    <workbookView xWindow="0" yWindow="0" windowWidth="28800" windowHeight="12330" tabRatio="561"/>
  </bookViews>
  <sheets>
    <sheet name="Таблица №1 (2)" sheetId="17" r:id="rId1"/>
    <sheet name="переходящие" sheetId="4" state="hidden" r:id="rId2"/>
    <sheet name="минэк январь-март 2014г" sheetId="6" state="hidden" r:id="rId3"/>
    <sheet name="I-II квартал ДИП" sheetId="12" state="hidden" r:id="rId4"/>
    <sheet name="I-II квартал Минэкономика" sheetId="14" state="hidden" r:id="rId5"/>
    <sheet name="полугодие" sheetId="8" state="hidden" r:id="rId6"/>
    <sheet name="на 2014 год" sheetId="9" state="hidden" r:id="rId7"/>
    <sheet name="общий" sheetId="11" state="hidden" r:id="rId8"/>
    <sheet name="проект на 2015г." sheetId="13" state="hidden" r:id="rId9"/>
  </sheets>
  <definedNames>
    <definedName name="_day3" localSheetId="0">#REF!</definedName>
    <definedName name="_day3">#REF!</definedName>
    <definedName name="_day4" localSheetId="0">#REF!</definedName>
    <definedName name="_day4">#REF!</definedName>
    <definedName name="_xlnm._FilterDatabase" localSheetId="3" hidden="1">'I-II квартал ДИП'!$A$6:$P$96</definedName>
    <definedName name="_xlnm._FilterDatabase" localSheetId="4" hidden="1">'I-II квартал Минэкономика'!$A$6:$P$96</definedName>
    <definedName name="_xlnm._FilterDatabase" localSheetId="6" hidden="1">'на 2014 год'!$A$6:$P$98</definedName>
    <definedName name="_xlnm._FilterDatabase" localSheetId="7" hidden="1">общий!$A$6:$P$98</definedName>
    <definedName name="_xlnm._FilterDatabase" localSheetId="5" hidden="1">полугодие!$A$6:$P$98</definedName>
    <definedName name="a123457689" localSheetId="3">#REF!</definedName>
    <definedName name="a123457689" localSheetId="4">#REF!</definedName>
    <definedName name="a123457689" localSheetId="6">#REF!</definedName>
    <definedName name="a123457689" localSheetId="7">#REF!</definedName>
    <definedName name="a123457689" localSheetId="5">#REF!</definedName>
    <definedName name="a123457689" localSheetId="0">#REF!</definedName>
    <definedName name="a123457689">#REF!</definedName>
    <definedName name="AccessDatabase" hidden="1">"C:\Documents and Settings\schoolfund1\Рабочий стол\жаха\прогноз доходов 2005 помесяц..mdb"</definedName>
    <definedName name="Button_4">"прогноз_доходов_2005_помесяц__уд_вес_помесячный_Таблица"</definedName>
    <definedName name="hvv" localSheetId="0">#REF!</definedName>
    <definedName name="hvv">#REF!</definedName>
    <definedName name="jhjkfhkj" localSheetId="0">#REF!</definedName>
    <definedName name="jhjkfhkj">#REF!</definedName>
    <definedName name="А1" localSheetId="3">#REF!</definedName>
    <definedName name="А1" localSheetId="4">#REF!</definedName>
    <definedName name="А1" localSheetId="6">#REF!</definedName>
    <definedName name="А1" localSheetId="7">#REF!</definedName>
    <definedName name="А1" localSheetId="5">#REF!</definedName>
    <definedName name="А1" localSheetId="8">#REF!</definedName>
    <definedName name="А1" localSheetId="0">#REF!</definedName>
    <definedName name="А1">#REF!</definedName>
    <definedName name="А17" localSheetId="3">#REF!</definedName>
    <definedName name="А17" localSheetId="4">#REF!</definedName>
    <definedName name="А17" localSheetId="6">#REF!</definedName>
    <definedName name="А17" localSheetId="7">#REF!</definedName>
    <definedName name="А17" localSheetId="5">#REF!</definedName>
    <definedName name="А17" localSheetId="0">#REF!</definedName>
    <definedName name="А17">#REF!</definedName>
    <definedName name="акциз" localSheetId="3">#REF!</definedName>
    <definedName name="акциз" localSheetId="4">#REF!</definedName>
    <definedName name="акциз" localSheetId="6">#REF!</definedName>
    <definedName name="акциз" localSheetId="7">#REF!</definedName>
    <definedName name="акциз" localSheetId="5">#REF!</definedName>
    <definedName name="акциз" localSheetId="0">#REF!</definedName>
    <definedName name="акциз">#REF!</definedName>
    <definedName name="АП" localSheetId="3">#REF!</definedName>
    <definedName name="АП" localSheetId="4">#REF!</definedName>
    <definedName name="АП" localSheetId="6">#REF!</definedName>
    <definedName name="АП" localSheetId="7">#REF!</definedName>
    <definedName name="АП" localSheetId="5">#REF!</definedName>
    <definedName name="АП" localSheetId="0">#REF!</definedName>
    <definedName name="АП">#REF!</definedName>
    <definedName name="БОГОТТУМАН" localSheetId="0">#REF!</definedName>
    <definedName name="БОГОТТУМАН">#REF!</definedName>
    <definedName name="вфвф" localSheetId="0">#REF!</definedName>
    <definedName name="вфвф">#REF!</definedName>
    <definedName name="ГУРЛАНТУМАН" localSheetId="0">#REF!</definedName>
    <definedName name="ГУРЛАНТУМАН">#REF!</definedName>
    <definedName name="дИРЕКЦИЯ_ПО_СТР_ВУ_РЕГ.ВОДОПРОВОДОВ" localSheetId="3">#REF!</definedName>
    <definedName name="дИРЕКЦИЯ_ПО_СТР_ВУ_РЕГ.ВОДОПРОВОДОВ" localSheetId="4">#REF!</definedName>
    <definedName name="дИРЕКЦИЯ_ПО_СТР_ВУ_РЕГ.ВОДОПРОВОДОВ" localSheetId="6">#REF!</definedName>
    <definedName name="дИРЕКЦИЯ_ПО_СТР_ВУ_РЕГ.ВОДОПРОВОДОВ" localSheetId="7">#REF!</definedName>
    <definedName name="дИРЕКЦИЯ_ПО_СТР_ВУ_РЕГ.ВОДОПРОВОДОВ" localSheetId="5">#REF!</definedName>
    <definedName name="дИРЕКЦИЯ_ПО_СТР_ВУ_РЕГ.ВОДОПРОВОДОВ" localSheetId="0">#REF!</definedName>
    <definedName name="дИРЕКЦИЯ_ПО_СТР_ВУ_РЕГ.ВОДОПРОВОДОВ">#REF!</definedName>
    <definedName name="_xlnm.Print_Titles" localSheetId="3">'I-II квартал ДИП'!$4:$6</definedName>
    <definedName name="_xlnm.Print_Titles" localSheetId="4">'I-II квартал Минэкономика'!$4:$6</definedName>
    <definedName name="_xlnm.Print_Titles" localSheetId="2">'минэк январь-март 2014г'!$3:$7</definedName>
    <definedName name="_xlnm.Print_Titles" localSheetId="6">'на 2014 год'!$4:$6</definedName>
    <definedName name="_xlnm.Print_Titles" localSheetId="7">общий!$4:$6</definedName>
    <definedName name="_xlnm.Print_Titles" localSheetId="1">переходящие!$4:$7</definedName>
    <definedName name="_xlnm.Print_Titles" localSheetId="5">полугодие!$4:$6</definedName>
    <definedName name="_xlnm.Print_Titles" localSheetId="8">'проект на 2015г.'!$3:$6</definedName>
    <definedName name="_xlnm.Print_Titles" localSheetId="0">'Таблица №1 (2)'!$3:$4</definedName>
    <definedName name="Зарплата_1" localSheetId="0">#REF!</definedName>
    <definedName name="Зарплата_1">#REF!</definedName>
    <definedName name="Зарплата_2" localSheetId="0">#REF!</definedName>
    <definedName name="Зарплата_2">#REF!</definedName>
    <definedName name="Кодир" localSheetId="0">#REF!</definedName>
    <definedName name="Кодир">#REF!</definedName>
    <definedName name="ЛОЛО" localSheetId="0">#REF!</definedName>
    <definedName name="ЛОЛО">#REF!</definedName>
    <definedName name="мз" localSheetId="3">#REF!</definedName>
    <definedName name="мз" localSheetId="4">#REF!</definedName>
    <definedName name="мз" localSheetId="6">#REF!</definedName>
    <definedName name="мз" localSheetId="7">#REF!</definedName>
    <definedName name="мз" localSheetId="5">#REF!</definedName>
    <definedName name="мз" localSheetId="0">#REF!</definedName>
    <definedName name="мз">#REF!</definedName>
    <definedName name="МЗ_1" localSheetId="0">#REF!</definedName>
    <definedName name="МЗ_1">#REF!</definedName>
    <definedName name="МЗ_2" localSheetId="0">#REF!</definedName>
    <definedName name="МЗ_2">#REF!</definedName>
    <definedName name="Минимал_1" localSheetId="0">#REF!</definedName>
    <definedName name="Минимал_1">#REF!</definedName>
    <definedName name="Минимал_2" localSheetId="0">#REF!</definedName>
    <definedName name="Минимал_2">#REF!</definedName>
    <definedName name="мфу02" localSheetId="0">#REF!</definedName>
    <definedName name="мфу02">#REF!</definedName>
    <definedName name="нояб" localSheetId="3">#REF!</definedName>
    <definedName name="нояб" localSheetId="4">#REF!</definedName>
    <definedName name="нояб" localSheetId="6">#REF!</definedName>
    <definedName name="нояб" localSheetId="7">#REF!</definedName>
    <definedName name="нояб" localSheetId="5">#REF!</definedName>
    <definedName name="нояб" localSheetId="0">#REF!</definedName>
    <definedName name="нояб">#REF!</definedName>
    <definedName name="_xlnm.Print_Area" localSheetId="3">'I-II квартал ДИП'!$A$1:$V$100</definedName>
    <definedName name="_xlnm.Print_Area" localSheetId="4">'I-II квартал Минэкономика'!$A$1:$V$100</definedName>
    <definedName name="_xlnm.Print_Area" localSheetId="1">переходящие!$A$1:$I$51</definedName>
    <definedName name="_xlnm.Print_Area" localSheetId="8">'проект на 2015г.'!$A$1:$K$14</definedName>
    <definedName name="_xlnm.Print_Area" localSheetId="0">'Таблица №1 (2)'!$A$1:$AC$116</definedName>
    <definedName name="ооо" localSheetId="3">#REF!</definedName>
    <definedName name="ооо" localSheetId="4">#REF!</definedName>
    <definedName name="ооо" localSheetId="6">#REF!</definedName>
    <definedName name="ооо" localSheetId="7">#REF!</definedName>
    <definedName name="ооо" localSheetId="5">#REF!</definedName>
    <definedName name="ооо" localSheetId="0">#REF!</definedName>
    <definedName name="ооо">#REF!</definedName>
    <definedName name="ОРОРО1" localSheetId="0">#REF!</definedName>
    <definedName name="ОРОРО1">#REF!</definedName>
    <definedName name="ПРОГНОЗНЫЕ_ПАРАМЕТРЫ_РАСХОДОВ" localSheetId="0">#REF!</definedName>
    <definedName name="ПРОГНОЗНЫЕ_ПАРАМЕТРЫ_РАСХОДОВ">#REF!</definedName>
    <definedName name="Расход_2004_Лист3__2__Таблица" localSheetId="0">#REF!</definedName>
    <definedName name="Расход_2004_Лист3__2__Таблица">#REF!</definedName>
    <definedName name="Расход_2004_Лист3__2__Таблица1" localSheetId="0">#REF!</definedName>
    <definedName name="Расход_2004_Лист3__2__Таблица1">#REF!</definedName>
    <definedName name="Расход_2004_Лист3__2__Таблица2" localSheetId="0">#REF!,#REF!</definedName>
    <definedName name="Расход_2004_Лист3__2__Таблица2">#REF!,#REF!</definedName>
    <definedName name="рег_1" localSheetId="0">#REF!</definedName>
    <definedName name="рег_1">#REF!</definedName>
    <definedName name="рег_2" localSheetId="0">#REF!</definedName>
    <definedName name="рег_2">#REF!</definedName>
    <definedName name="рег2" localSheetId="0">#REF!</definedName>
    <definedName name="рег2">#REF!</definedName>
    <definedName name="Рек" localSheetId="0">#REF!</definedName>
    <definedName name="Рек">#REF!</definedName>
    <definedName name="_xlnm.Recorder" localSheetId="0">#REF!</definedName>
    <definedName name="_xlnm.Recorder">#REF!</definedName>
    <definedName name="сопос" localSheetId="0">#REF!</definedName>
    <definedName name="сопос">#REF!</definedName>
    <definedName name="ставка_05_2_1" localSheetId="0">#REF!</definedName>
    <definedName name="ставка_05_2_1">#REF!</definedName>
    <definedName name="ставка_05_2_10" localSheetId="0">#REF!</definedName>
    <definedName name="ставка_05_2_10">#REF!</definedName>
    <definedName name="ставка_05_2_2" localSheetId="0">#REF!</definedName>
    <definedName name="ставка_05_2_2">#REF!</definedName>
    <definedName name="ставка_05_2_3" localSheetId="0">#REF!</definedName>
    <definedName name="ставка_05_2_3">#REF!</definedName>
    <definedName name="ставка_05_2_4" localSheetId="0">#REF!</definedName>
    <definedName name="ставка_05_2_4">#REF!</definedName>
    <definedName name="ставка_05_2_5" localSheetId="0">#REF!</definedName>
    <definedName name="ставка_05_2_5">#REF!</definedName>
    <definedName name="ставка_05_2_6" localSheetId="0">#REF!</definedName>
    <definedName name="ставка_05_2_6">#REF!</definedName>
    <definedName name="ставка_05_2_7" localSheetId="0">#REF!</definedName>
    <definedName name="ставка_05_2_7">#REF!</definedName>
    <definedName name="ставка_05_2_8" localSheetId="0">#REF!</definedName>
    <definedName name="ставка_05_2_8">#REF!</definedName>
    <definedName name="ставка_05_2_9" localSheetId="0">#REF!</definedName>
    <definedName name="ставка_05_2_9">#REF!</definedName>
    <definedName name="ставка_05_3_1" localSheetId="0">#REF!</definedName>
    <definedName name="ставка_05_3_1">#REF!</definedName>
    <definedName name="ставка_05_3_10" localSheetId="0">#REF!</definedName>
    <definedName name="ставка_05_3_10">#REF!</definedName>
    <definedName name="ставка_05_3_2" localSheetId="0">#REF!</definedName>
    <definedName name="ставка_05_3_2">#REF!</definedName>
    <definedName name="ставка_05_3_3" localSheetId="0">#REF!</definedName>
    <definedName name="ставка_05_3_3">#REF!</definedName>
    <definedName name="ставка_05_3_4" localSheetId="0">#REF!</definedName>
    <definedName name="ставка_05_3_4">#REF!</definedName>
    <definedName name="ставка_05_3_5" localSheetId="0">#REF!</definedName>
    <definedName name="ставка_05_3_5">#REF!</definedName>
    <definedName name="ставка_05_3_6" localSheetId="0">#REF!</definedName>
    <definedName name="ставка_05_3_6">#REF!</definedName>
    <definedName name="ставка_05_3_7" localSheetId="0">#REF!</definedName>
    <definedName name="ставка_05_3_7">#REF!</definedName>
    <definedName name="ставка_05_3_8" localSheetId="0">#REF!</definedName>
    <definedName name="ставка_05_3_8">#REF!</definedName>
    <definedName name="ставка_05_3_9" localSheetId="0">#REF!</definedName>
    <definedName name="ставка_05_3_9">#REF!</definedName>
    <definedName name="ставка_06_2_1" localSheetId="0">#REF!</definedName>
    <definedName name="ставка_06_2_1">#REF!</definedName>
    <definedName name="ставка_06_2_10" localSheetId="0">#REF!</definedName>
    <definedName name="ставка_06_2_10">#REF!</definedName>
    <definedName name="ставка_06_2_2" localSheetId="0">#REF!</definedName>
    <definedName name="ставка_06_2_2">#REF!</definedName>
    <definedName name="ставка_06_2_3" localSheetId="0">#REF!</definedName>
    <definedName name="ставка_06_2_3">#REF!</definedName>
    <definedName name="ставка_06_2_4" localSheetId="0">#REF!</definedName>
    <definedName name="ставка_06_2_4">#REF!</definedName>
    <definedName name="ставка_06_2_5" localSheetId="0">#REF!</definedName>
    <definedName name="ставка_06_2_5">#REF!</definedName>
    <definedName name="ставка_06_2_6" localSheetId="0">#REF!</definedName>
    <definedName name="ставка_06_2_6">#REF!</definedName>
    <definedName name="ставка_06_2_7" localSheetId="0">#REF!</definedName>
    <definedName name="ставка_06_2_7">#REF!</definedName>
    <definedName name="ставка_06_2_8" localSheetId="0">#REF!</definedName>
    <definedName name="ставка_06_2_8">#REF!</definedName>
    <definedName name="ставка_06_2_9" localSheetId="0">#REF!</definedName>
    <definedName name="ставка_06_2_9">#REF!</definedName>
    <definedName name="ставка_06_3_1" localSheetId="0">#REF!</definedName>
    <definedName name="ставка_06_3_1">#REF!</definedName>
    <definedName name="ставка_06_3_10" localSheetId="0">#REF!</definedName>
    <definedName name="ставка_06_3_10">#REF!</definedName>
    <definedName name="ставка_06_3_2" localSheetId="0">#REF!</definedName>
    <definedName name="ставка_06_3_2">#REF!</definedName>
    <definedName name="ставка_06_3_3" localSheetId="0">#REF!</definedName>
    <definedName name="ставка_06_3_3">#REF!</definedName>
    <definedName name="ставка_06_3_4" localSheetId="0">#REF!</definedName>
    <definedName name="ставка_06_3_4">#REF!</definedName>
    <definedName name="ставка_06_3_5" localSheetId="0">#REF!</definedName>
    <definedName name="ставка_06_3_5">#REF!</definedName>
    <definedName name="ставка_06_3_6" localSheetId="0">#REF!</definedName>
    <definedName name="ставка_06_3_6">#REF!</definedName>
    <definedName name="ставка_06_3_7" localSheetId="0">#REF!</definedName>
    <definedName name="ставка_06_3_7">#REF!</definedName>
    <definedName name="ставка_06_3_8" localSheetId="0">#REF!</definedName>
    <definedName name="ставка_06_3_8">#REF!</definedName>
    <definedName name="ставка_06_3_9" localSheetId="0">#REF!</definedName>
    <definedName name="ставка_06_3_9">#REF!</definedName>
    <definedName name="ставка_07_2_1" localSheetId="0">#REF!</definedName>
    <definedName name="ставка_07_2_1">#REF!</definedName>
    <definedName name="ставка_07_2_10" localSheetId="0">#REF!</definedName>
    <definedName name="ставка_07_2_10">#REF!</definedName>
    <definedName name="ставка_07_2_2" localSheetId="0">#REF!</definedName>
    <definedName name="ставка_07_2_2">#REF!</definedName>
    <definedName name="ставка_07_2_3" localSheetId="0">#REF!</definedName>
    <definedName name="ставка_07_2_3">#REF!</definedName>
    <definedName name="ставка_07_2_4" localSheetId="0">#REF!</definedName>
    <definedName name="ставка_07_2_4">#REF!</definedName>
    <definedName name="ставка_07_2_5" localSheetId="0">#REF!</definedName>
    <definedName name="ставка_07_2_5">#REF!</definedName>
    <definedName name="ставка_07_2_6" localSheetId="0">#REF!</definedName>
    <definedName name="ставка_07_2_6">#REF!</definedName>
    <definedName name="ставка_07_2_7" localSheetId="0">#REF!</definedName>
    <definedName name="ставка_07_2_7">#REF!</definedName>
    <definedName name="ставка_07_2_8" localSheetId="0">#REF!</definedName>
    <definedName name="ставка_07_2_8">#REF!</definedName>
    <definedName name="ставка_07_2_9" localSheetId="0">#REF!</definedName>
    <definedName name="ставка_07_2_9">#REF!</definedName>
    <definedName name="ставка_07_3_1" localSheetId="0">#REF!</definedName>
    <definedName name="ставка_07_3_1">#REF!</definedName>
    <definedName name="ставка_07_3_10" localSheetId="0">#REF!</definedName>
    <definedName name="ставка_07_3_10">#REF!</definedName>
    <definedName name="ставка_07_3_2" localSheetId="0">#REF!</definedName>
    <definedName name="ставка_07_3_2">#REF!</definedName>
    <definedName name="ставка_07_3_3" localSheetId="0">#REF!</definedName>
    <definedName name="ставка_07_3_3">#REF!</definedName>
    <definedName name="ставка_07_3_4" localSheetId="0">#REF!</definedName>
    <definedName name="ставка_07_3_4">#REF!</definedName>
    <definedName name="ставка_07_3_5" localSheetId="0">#REF!</definedName>
    <definedName name="ставка_07_3_5">#REF!</definedName>
    <definedName name="ставка_07_3_6" localSheetId="0">#REF!</definedName>
    <definedName name="ставка_07_3_6">#REF!</definedName>
    <definedName name="ставка_07_3_7" localSheetId="0">#REF!</definedName>
    <definedName name="ставка_07_3_7">#REF!</definedName>
    <definedName name="ставка_07_3_8" localSheetId="0">#REF!</definedName>
    <definedName name="ставка_07_3_8">#REF!</definedName>
    <definedName name="ставка_07_3_9" localSheetId="0">#REF!</definedName>
    <definedName name="ставка_07_3_9">#REF!</definedName>
    <definedName name="УКС" localSheetId="3">#REF!</definedName>
    <definedName name="УКС" localSheetId="4">#REF!</definedName>
    <definedName name="УКС" localSheetId="6">#REF!</definedName>
    <definedName name="УКС" localSheetId="7">#REF!</definedName>
    <definedName name="УКС" localSheetId="5">#REF!</definedName>
    <definedName name="УКС" localSheetId="0">#REF!</definedName>
    <definedName name="УКС">#REF!</definedName>
    <definedName name="УРГАНЧТУМАН" localSheetId="0">#REF!</definedName>
    <definedName name="УРГАНЧТУМАН">#REF!</definedName>
    <definedName name="УРГАНЧШАХАР" localSheetId="0">#REF!</definedName>
    <definedName name="УРГАНЧШАХАР">#REF!</definedName>
    <definedName name="утв2" localSheetId="0">#REF!</definedName>
    <definedName name="утв2">#REF!</definedName>
    <definedName name="ХИВАТУМАН" localSheetId="0">#REF!</definedName>
    <definedName name="ХИВАТУМАН">#REF!</definedName>
    <definedName name="ХОНКАТУМАН" localSheetId="0">#REF!</definedName>
    <definedName name="ХОНКАТУМАН">#REF!</definedName>
    <definedName name="ЯНГИАРИКТУМАН" localSheetId="0">#REF!</definedName>
    <definedName name="ЯНГИАРИКТУМАН">#REF!</definedName>
    <definedName name="ЯНГИБОЗОРТУМАН" localSheetId="0">#REF!</definedName>
    <definedName name="ЯНГИБОЗОРТУМАН">#REF!</definedName>
  </definedNames>
  <calcPr calcId="162913"/>
</workbook>
</file>

<file path=xl/calcChain.xml><?xml version="1.0" encoding="utf-8"?>
<calcChain xmlns="http://schemas.openxmlformats.org/spreadsheetml/2006/main">
  <c r="H13" i="17" l="1"/>
  <c r="I13" i="17"/>
  <c r="J13" i="17"/>
  <c r="K13" i="17"/>
  <c r="O13" i="17"/>
  <c r="P13" i="17"/>
  <c r="Q13" i="17"/>
  <c r="G13" i="17"/>
  <c r="W17" i="17" l="1"/>
  <c r="V17" i="17"/>
  <c r="U17" i="17"/>
  <c r="M17" i="17"/>
  <c r="L17" i="17"/>
  <c r="W15" i="17"/>
  <c r="V15" i="17"/>
  <c r="N15" i="17"/>
  <c r="N13" i="17" s="1"/>
  <c r="M15" i="17"/>
  <c r="L15" i="17"/>
  <c r="L13" i="17" l="1"/>
  <c r="M13" i="17"/>
  <c r="U15" i="17"/>
  <c r="X7" i="17" l="1"/>
  <c r="Y7" i="17"/>
  <c r="Z7" i="17"/>
  <c r="AA7" i="17"/>
  <c r="G12" i="17"/>
  <c r="H12" i="17"/>
  <c r="I12" i="17"/>
  <c r="J12" i="17"/>
  <c r="K12" i="17"/>
  <c r="M12" i="17"/>
  <c r="N12" i="17"/>
  <c r="O12" i="17"/>
  <c r="P12" i="17"/>
  <c r="H11" i="17"/>
  <c r="I11" i="17"/>
  <c r="J11" i="17"/>
  <c r="K11" i="17"/>
  <c r="O11" i="17"/>
  <c r="P11" i="17"/>
  <c r="Q11" i="17"/>
  <c r="H10" i="17"/>
  <c r="I10" i="17"/>
  <c r="J10" i="17"/>
  <c r="K10" i="17"/>
  <c r="N10" i="17"/>
  <c r="O10" i="17"/>
  <c r="P10" i="17"/>
  <c r="Q10" i="17"/>
  <c r="H9" i="17"/>
  <c r="I9" i="17"/>
  <c r="J9" i="17"/>
  <c r="K9" i="17"/>
  <c r="N9" i="17"/>
  <c r="O9" i="17"/>
  <c r="P9" i="17"/>
  <c r="Q9" i="17"/>
  <c r="H8" i="17"/>
  <c r="I8" i="17"/>
  <c r="J8" i="17"/>
  <c r="K8" i="17"/>
  <c r="N8" i="17"/>
  <c r="O8" i="17"/>
  <c r="P8" i="17"/>
  <c r="Q8" i="17"/>
  <c r="H7" i="17"/>
  <c r="I7" i="17"/>
  <c r="J7" i="17"/>
  <c r="K7" i="17"/>
  <c r="N7" i="17"/>
  <c r="O7" i="17"/>
  <c r="P7" i="17"/>
  <c r="Q7" i="17"/>
  <c r="G10" i="17"/>
  <c r="G11" i="17"/>
  <c r="G8" i="17"/>
  <c r="G7" i="17"/>
  <c r="T10" i="17"/>
  <c r="S10" i="17"/>
  <c r="R10" i="17"/>
  <c r="V7" i="17" l="1"/>
  <c r="V8" i="17"/>
  <c r="U7" i="17"/>
  <c r="U10" i="17"/>
  <c r="W10" i="17"/>
  <c r="V10" i="17"/>
  <c r="U104" i="17"/>
  <c r="V104" i="17"/>
  <c r="V111" i="17" l="1"/>
  <c r="V109" i="17"/>
  <c r="V106" i="17"/>
  <c r="V105" i="17"/>
  <c r="V101" i="17"/>
  <c r="V102" i="17"/>
  <c r="V103" i="17"/>
  <c r="V100" i="17"/>
  <c r="V98" i="17"/>
  <c r="V97" i="17"/>
  <c r="V96" i="17"/>
  <c r="V92" i="17"/>
  <c r="U100" i="17"/>
  <c r="U98" i="17" l="1"/>
  <c r="U101" i="17"/>
  <c r="U102" i="17"/>
  <c r="U103" i="17"/>
  <c r="U105" i="17"/>
  <c r="U106" i="17"/>
  <c r="U109" i="17"/>
  <c r="U111" i="17"/>
  <c r="U116" i="17"/>
  <c r="U96" i="17"/>
  <c r="H112" i="17"/>
  <c r="G112" i="17"/>
  <c r="N97" i="17" l="1"/>
  <c r="U97" i="17" s="1"/>
  <c r="H97" i="17"/>
  <c r="G97" i="17"/>
  <c r="N112" i="17" l="1"/>
  <c r="Q112" i="17"/>
  <c r="U112" i="17" l="1"/>
  <c r="K27" i="17"/>
  <c r="W92" i="17" l="1"/>
  <c r="U92" i="17"/>
  <c r="T92" i="17"/>
  <c r="S92" i="17"/>
  <c r="R92" i="17"/>
  <c r="L92" i="17"/>
  <c r="W91" i="17"/>
  <c r="V91" i="17"/>
  <c r="U91" i="17"/>
  <c r="T91" i="17"/>
  <c r="S91" i="17"/>
  <c r="M91" i="17"/>
  <c r="M10" i="17" s="1"/>
  <c r="L91" i="17"/>
  <c r="L10" i="17" s="1"/>
  <c r="Q89" i="17"/>
  <c r="P89" i="17"/>
  <c r="O89" i="17"/>
  <c r="N89" i="17"/>
  <c r="K89" i="17"/>
  <c r="J89" i="17"/>
  <c r="H89" i="17"/>
  <c r="G89" i="17"/>
  <c r="W88" i="17"/>
  <c r="V88" i="17"/>
  <c r="U88" i="17"/>
  <c r="M88" i="17"/>
  <c r="L88" i="17"/>
  <c r="W86" i="17"/>
  <c r="V86" i="17"/>
  <c r="N86" i="17"/>
  <c r="N11" i="17" s="1"/>
  <c r="M86" i="17"/>
  <c r="L86" i="17"/>
  <c r="W85" i="17"/>
  <c r="V85" i="17"/>
  <c r="U85" i="17"/>
  <c r="M85" i="17"/>
  <c r="L85" i="17"/>
  <c r="L84" i="17"/>
  <c r="W82" i="17"/>
  <c r="V82" i="17"/>
  <c r="U82" i="17"/>
  <c r="M82" i="17"/>
  <c r="L82" i="17"/>
  <c r="W81" i="17"/>
  <c r="V81" i="17"/>
  <c r="U81" i="17"/>
  <c r="M81" i="17"/>
  <c r="L81" i="17"/>
  <c r="T79" i="17"/>
  <c r="S79" i="17"/>
  <c r="R79" i="17"/>
  <c r="Q79" i="17"/>
  <c r="P79" i="17"/>
  <c r="O79" i="17"/>
  <c r="N79" i="17"/>
  <c r="K79" i="17"/>
  <c r="J79" i="17"/>
  <c r="I79" i="17"/>
  <c r="H79" i="17"/>
  <c r="G79" i="17"/>
  <c r="W78" i="17"/>
  <c r="V78" i="17"/>
  <c r="U78" i="17"/>
  <c r="M78" i="17"/>
  <c r="L78" i="17"/>
  <c r="W77" i="17"/>
  <c r="V77" i="17"/>
  <c r="U77" i="17"/>
  <c r="M77" i="17"/>
  <c r="L77" i="17"/>
  <c r="W76" i="17"/>
  <c r="V76" i="17"/>
  <c r="U76" i="17"/>
  <c r="M76" i="17"/>
  <c r="L76" i="17"/>
  <c r="W75" i="17"/>
  <c r="V75" i="17"/>
  <c r="U75" i="17"/>
  <c r="M75" i="17"/>
  <c r="L75" i="17"/>
  <c r="W74" i="17"/>
  <c r="V74" i="17"/>
  <c r="U74" i="17"/>
  <c r="M74" i="17"/>
  <c r="L74" i="17"/>
  <c r="W73" i="17"/>
  <c r="V73" i="17"/>
  <c r="U73" i="17"/>
  <c r="M73" i="17"/>
  <c r="L73" i="17"/>
  <c r="W72" i="17"/>
  <c r="U72" i="17"/>
  <c r="L72" i="17"/>
  <c r="V71" i="17"/>
  <c r="U71" i="17"/>
  <c r="M71" i="17"/>
  <c r="L71" i="17"/>
  <c r="T69" i="17"/>
  <c r="S69" i="17"/>
  <c r="R69" i="17"/>
  <c r="Q69" i="17"/>
  <c r="P69" i="17"/>
  <c r="O69" i="17"/>
  <c r="N69" i="17"/>
  <c r="K69" i="17"/>
  <c r="J69" i="17"/>
  <c r="I69" i="17"/>
  <c r="H69" i="17"/>
  <c r="G69" i="17"/>
  <c r="L68" i="17"/>
  <c r="L67" i="17"/>
  <c r="L66" i="17"/>
  <c r="T64" i="17"/>
  <c r="S64" i="17"/>
  <c r="R64" i="17"/>
  <c r="N64" i="17"/>
  <c r="K64" i="17"/>
  <c r="J64" i="17"/>
  <c r="I64" i="17"/>
  <c r="H64" i="17"/>
  <c r="G64" i="17"/>
  <c r="W62" i="17"/>
  <c r="V62" i="17"/>
  <c r="U62" i="17"/>
  <c r="M62" i="17"/>
  <c r="L62" i="17"/>
  <c r="T60" i="17"/>
  <c r="S60" i="17"/>
  <c r="R60" i="17"/>
  <c r="Q60" i="17"/>
  <c r="P60" i="17"/>
  <c r="O60" i="17"/>
  <c r="N60" i="17"/>
  <c r="K60" i="17"/>
  <c r="J60" i="17"/>
  <c r="I60" i="17"/>
  <c r="H60" i="17"/>
  <c r="G60" i="17"/>
  <c r="U59" i="17"/>
  <c r="L59" i="17"/>
  <c r="W58" i="17"/>
  <c r="V58" i="17"/>
  <c r="U58" i="17"/>
  <c r="M58" i="17"/>
  <c r="L58" i="17"/>
  <c r="T56" i="17"/>
  <c r="S56" i="17"/>
  <c r="R56" i="17"/>
  <c r="Q56" i="17"/>
  <c r="P56" i="17"/>
  <c r="O56" i="17"/>
  <c r="N56" i="17"/>
  <c r="K56" i="17"/>
  <c r="J56" i="17"/>
  <c r="I56" i="17"/>
  <c r="H56" i="17"/>
  <c r="G56" i="17"/>
  <c r="W55" i="17"/>
  <c r="U55" i="17"/>
  <c r="L55" i="17"/>
  <c r="W54" i="17"/>
  <c r="V54" i="17"/>
  <c r="U54" i="17"/>
  <c r="M54" i="17"/>
  <c r="L54" i="17"/>
  <c r="T52" i="17"/>
  <c r="S52" i="17"/>
  <c r="R52" i="17"/>
  <c r="Q52" i="17"/>
  <c r="P52" i="17"/>
  <c r="O52" i="17"/>
  <c r="N52" i="17"/>
  <c r="K52" i="17"/>
  <c r="J52" i="17"/>
  <c r="I52" i="17"/>
  <c r="H52" i="17"/>
  <c r="G52" i="17"/>
  <c r="W50" i="17"/>
  <c r="V50" i="17"/>
  <c r="U50" i="17"/>
  <c r="M50" i="17"/>
  <c r="L50" i="17"/>
  <c r="W49" i="17"/>
  <c r="V49" i="17"/>
  <c r="U49" i="17"/>
  <c r="M49" i="17"/>
  <c r="L49" i="17"/>
  <c r="T46" i="17"/>
  <c r="S46" i="17"/>
  <c r="R46" i="17"/>
  <c r="Q46" i="17"/>
  <c r="P46" i="17"/>
  <c r="O46" i="17"/>
  <c r="N46" i="17"/>
  <c r="K46" i="17"/>
  <c r="J46" i="17"/>
  <c r="I46" i="17"/>
  <c r="H46" i="17"/>
  <c r="W43" i="17"/>
  <c r="V43" i="17"/>
  <c r="U43" i="17"/>
  <c r="M43" i="17"/>
  <c r="L43" i="17"/>
  <c r="T41" i="17"/>
  <c r="S41" i="17"/>
  <c r="R41" i="17"/>
  <c r="Q41" i="17"/>
  <c r="P41" i="17"/>
  <c r="O41" i="17"/>
  <c r="N41" i="17"/>
  <c r="K41" i="17"/>
  <c r="J41" i="17"/>
  <c r="I41" i="17"/>
  <c r="H41" i="17"/>
  <c r="G41" i="17"/>
  <c r="W38" i="17"/>
  <c r="V38" i="17"/>
  <c r="U38" i="17"/>
  <c r="M38" i="17"/>
  <c r="L38" i="17"/>
  <c r="T36" i="17"/>
  <c r="S36" i="17"/>
  <c r="R36" i="17"/>
  <c r="Q36" i="17"/>
  <c r="P36" i="17"/>
  <c r="O36" i="17"/>
  <c r="N36" i="17"/>
  <c r="K36" i="17"/>
  <c r="J36" i="17"/>
  <c r="I36" i="17"/>
  <c r="H36" i="17"/>
  <c r="G36" i="17"/>
  <c r="L35" i="17"/>
  <c r="L34" i="17"/>
  <c r="W33" i="17"/>
  <c r="V33" i="17"/>
  <c r="U33" i="17"/>
  <c r="M33" i="17"/>
  <c r="L33" i="17"/>
  <c r="T31" i="17"/>
  <c r="S31" i="17"/>
  <c r="R31" i="17"/>
  <c r="Q31" i="17"/>
  <c r="P31" i="17"/>
  <c r="O31" i="17"/>
  <c r="N31" i="17"/>
  <c r="K31" i="17"/>
  <c r="J31" i="17"/>
  <c r="I31" i="17"/>
  <c r="H31" i="17"/>
  <c r="G31" i="17"/>
  <c r="AD30" i="17"/>
  <c r="W30" i="17"/>
  <c r="V30" i="17"/>
  <c r="U30" i="17"/>
  <c r="M30" i="17"/>
  <c r="L30" i="17"/>
  <c r="W29" i="17"/>
  <c r="V29" i="17"/>
  <c r="U29" i="17"/>
  <c r="M29" i="17"/>
  <c r="L29" i="17"/>
  <c r="T27" i="17"/>
  <c r="S27" i="17"/>
  <c r="R27" i="17"/>
  <c r="Q27" i="17"/>
  <c r="P27" i="17"/>
  <c r="O27" i="17"/>
  <c r="N27" i="17"/>
  <c r="J27" i="17"/>
  <c r="I27" i="17"/>
  <c r="H27" i="17"/>
  <c r="G27" i="17"/>
  <c r="Q12" i="17"/>
  <c r="T11" i="17"/>
  <c r="S11" i="17"/>
  <c r="R11" i="17"/>
  <c r="T9" i="17"/>
  <c r="S9" i="17"/>
  <c r="R9" i="17"/>
  <c r="G9" i="17"/>
  <c r="T7" i="17"/>
  <c r="S7" i="17"/>
  <c r="R7" i="17"/>
  <c r="R12" i="17" l="1"/>
  <c r="L11" i="17"/>
  <c r="S12" i="17"/>
  <c r="T12" i="17"/>
  <c r="M9" i="17"/>
  <c r="L7" i="17"/>
  <c r="L12" i="17"/>
  <c r="L8" i="17"/>
  <c r="M7" i="17"/>
  <c r="M11" i="17"/>
  <c r="R8" i="17"/>
  <c r="M8" i="17"/>
  <c r="L9" i="17"/>
  <c r="H5" i="17"/>
  <c r="U8" i="17"/>
  <c r="W11" i="17"/>
  <c r="V11" i="17"/>
  <c r="U11" i="17"/>
  <c r="V9" i="17"/>
  <c r="W9" i="17"/>
  <c r="U9" i="17"/>
  <c r="Q5" i="17"/>
  <c r="S8" i="17"/>
  <c r="N5" i="17"/>
  <c r="G5" i="17"/>
  <c r="I5" i="17"/>
  <c r="O5" i="17"/>
  <c r="K5" i="17"/>
  <c r="W12" i="17"/>
  <c r="U12" i="17"/>
  <c r="V12" i="17"/>
  <c r="T8" i="17"/>
  <c r="J5" i="17"/>
  <c r="W8" i="17"/>
  <c r="L56" i="17"/>
  <c r="V56" i="17"/>
  <c r="L64" i="17"/>
  <c r="T89" i="17"/>
  <c r="W36" i="17"/>
  <c r="U31" i="17"/>
  <c r="L41" i="17"/>
  <c r="M41" i="17"/>
  <c r="M89" i="17"/>
  <c r="M46" i="17"/>
  <c r="M56" i="17"/>
  <c r="U69" i="17"/>
  <c r="L27" i="17"/>
  <c r="V41" i="17"/>
  <c r="M79" i="17"/>
  <c r="M27" i="17"/>
  <c r="M69" i="17"/>
  <c r="W69" i="17"/>
  <c r="L79" i="17"/>
  <c r="U86" i="17"/>
  <c r="L89" i="17"/>
  <c r="L31" i="17"/>
  <c r="V31" i="17"/>
  <c r="L52" i="17"/>
  <c r="V79" i="17"/>
  <c r="W89" i="17"/>
  <c r="R91" i="17"/>
  <c r="R13" i="17" s="1"/>
  <c r="S89" i="17"/>
  <c r="T13" i="17"/>
  <c r="W31" i="17"/>
  <c r="L36" i="17"/>
  <c r="U36" i="17"/>
  <c r="V36" i="17"/>
  <c r="M60" i="17"/>
  <c r="U89" i="17"/>
  <c r="U41" i="17"/>
  <c r="L46" i="17"/>
  <c r="V89" i="17"/>
  <c r="M31" i="17"/>
  <c r="M36" i="17"/>
  <c r="W41" i="17"/>
  <c r="M52" i="17"/>
  <c r="V52" i="17"/>
  <c r="V69" i="17"/>
  <c r="W79" i="17"/>
  <c r="W7" i="17"/>
  <c r="L60" i="17"/>
  <c r="L69" i="17"/>
  <c r="U79" i="17"/>
  <c r="W27" i="17"/>
  <c r="W46" i="17"/>
  <c r="V46" i="17"/>
  <c r="U60" i="17"/>
  <c r="W60" i="17"/>
  <c r="V60" i="17"/>
  <c r="U56" i="17"/>
  <c r="W56" i="17"/>
  <c r="U52" i="17"/>
  <c r="W52" i="17"/>
  <c r="U46" i="17"/>
  <c r="V27" i="17"/>
  <c r="U27" i="17"/>
  <c r="R5" i="17" l="1"/>
  <c r="T5" i="17"/>
  <c r="R89" i="17"/>
  <c r="P5" i="17"/>
  <c r="W5" i="17" s="1"/>
  <c r="S13" i="17"/>
  <c r="S5" i="17"/>
  <c r="U5" i="17"/>
  <c r="V5" i="17"/>
  <c r="M5" i="17"/>
  <c r="L5" i="17"/>
  <c r="W13" i="17"/>
  <c r="U13" i="17"/>
  <c r="V13" i="17"/>
  <c r="F50" i="4" l="1"/>
  <c r="F30" i="4"/>
  <c r="F17" i="4"/>
  <c r="F29" i="4"/>
  <c r="M89" i="11"/>
  <c r="M79" i="11"/>
  <c r="M72" i="11"/>
  <c r="L72" i="12"/>
  <c r="L67" i="12" s="1"/>
  <c r="V72" i="12"/>
  <c r="S72" i="12"/>
  <c r="P72" i="12"/>
  <c r="O72" i="12"/>
  <c r="O67" i="12" s="1"/>
  <c r="M72" i="12"/>
  <c r="S79" i="12"/>
  <c r="P79" i="12"/>
  <c r="O79" i="12"/>
  <c r="O74" i="12" s="1"/>
  <c r="M79" i="12"/>
  <c r="L79" i="12"/>
  <c r="L74" i="12" s="1"/>
  <c r="V87" i="12"/>
  <c r="S87" i="12"/>
  <c r="P87" i="12"/>
  <c r="O87" i="12"/>
  <c r="O82" i="12" s="1"/>
  <c r="M87" i="12"/>
  <c r="L87" i="12"/>
  <c r="L82" i="12" s="1"/>
  <c r="G87" i="12"/>
  <c r="G79" i="12"/>
  <c r="G72" i="12"/>
  <c r="G87" i="14"/>
  <c r="G79" i="14"/>
  <c r="G72" i="14"/>
  <c r="V100" i="14"/>
  <c r="S100" i="14"/>
  <c r="P100" i="14"/>
  <c r="O100" i="14"/>
  <c r="O98" i="14" s="1"/>
  <c r="M100" i="14"/>
  <c r="J100" i="14"/>
  <c r="G100" i="14"/>
  <c r="U98" i="14"/>
  <c r="T98" i="14"/>
  <c r="V98" i="14" s="1"/>
  <c r="R98" i="14"/>
  <c r="Q98" i="14"/>
  <c r="S98" i="14" s="1"/>
  <c r="N98" i="14"/>
  <c r="P98" i="14" s="1"/>
  <c r="L98" i="14"/>
  <c r="K98" i="14"/>
  <c r="M98" i="14" s="1"/>
  <c r="I98" i="14"/>
  <c r="H98" i="14"/>
  <c r="J98" i="14" s="1"/>
  <c r="F98" i="14"/>
  <c r="E98" i="14"/>
  <c r="G98" i="14" s="1"/>
  <c r="V96" i="14"/>
  <c r="S96" i="14"/>
  <c r="P96" i="14"/>
  <c r="M96" i="14"/>
  <c r="J96" i="14"/>
  <c r="G96" i="14"/>
  <c r="V95" i="14"/>
  <c r="S95" i="14"/>
  <c r="P95" i="14"/>
  <c r="M95" i="14"/>
  <c r="J95" i="14"/>
  <c r="G95" i="14"/>
  <c r="V94" i="14"/>
  <c r="S94" i="14"/>
  <c r="P94" i="14"/>
  <c r="M94" i="14"/>
  <c r="J94" i="14"/>
  <c r="G94" i="14"/>
  <c r="V93" i="14"/>
  <c r="S93" i="14"/>
  <c r="P93" i="14"/>
  <c r="O93" i="14"/>
  <c r="O90" i="14" s="1"/>
  <c r="M93" i="14"/>
  <c r="J93" i="14"/>
  <c r="G93" i="14"/>
  <c r="V92" i="14"/>
  <c r="S92" i="14"/>
  <c r="P92" i="14"/>
  <c r="M92" i="14"/>
  <c r="J92" i="14"/>
  <c r="G92" i="14"/>
  <c r="U90" i="14"/>
  <c r="T90" i="14"/>
  <c r="V90" i="14" s="1"/>
  <c r="R90" i="14"/>
  <c r="Q90" i="14"/>
  <c r="S90" i="14" s="1"/>
  <c r="N90" i="14"/>
  <c r="P90" i="14" s="1"/>
  <c r="L90" i="14"/>
  <c r="K90" i="14"/>
  <c r="M90" i="14" s="1"/>
  <c r="I90" i="14"/>
  <c r="H90" i="14"/>
  <c r="J90" i="14" s="1"/>
  <c r="F90" i="14"/>
  <c r="E90" i="14"/>
  <c r="G90" i="14" s="1"/>
  <c r="V88" i="14"/>
  <c r="S88" i="14"/>
  <c r="P88" i="14"/>
  <c r="M88" i="14"/>
  <c r="J88" i="14"/>
  <c r="G88" i="14"/>
  <c r="V87" i="14"/>
  <c r="S87" i="14"/>
  <c r="P87" i="14"/>
  <c r="M87" i="14"/>
  <c r="J87" i="14"/>
  <c r="V86" i="14"/>
  <c r="S86" i="14"/>
  <c r="P86" i="14"/>
  <c r="M86" i="14"/>
  <c r="J86" i="14"/>
  <c r="G86" i="14"/>
  <c r="V85" i="14"/>
  <c r="S85" i="14"/>
  <c r="P85" i="14"/>
  <c r="O85" i="14"/>
  <c r="O82" i="14" s="1"/>
  <c r="M85" i="14"/>
  <c r="L85" i="14"/>
  <c r="L82" i="14" s="1"/>
  <c r="J85" i="14"/>
  <c r="G85" i="14"/>
  <c r="V84" i="14"/>
  <c r="S84" i="14"/>
  <c r="P84" i="14"/>
  <c r="M84" i="14"/>
  <c r="J84" i="14"/>
  <c r="G84" i="14"/>
  <c r="U82" i="14"/>
  <c r="T82" i="14"/>
  <c r="V82" i="14" s="1"/>
  <c r="R82" i="14"/>
  <c r="Q82" i="14"/>
  <c r="S82" i="14" s="1"/>
  <c r="N82" i="14"/>
  <c r="P82" i="14" s="1"/>
  <c r="K82" i="14"/>
  <c r="M82" i="14" s="1"/>
  <c r="I82" i="14"/>
  <c r="H82" i="14"/>
  <c r="J82" i="14" s="1"/>
  <c r="F82" i="14"/>
  <c r="E82" i="14"/>
  <c r="G82" i="14" s="1"/>
  <c r="V80" i="14"/>
  <c r="S80" i="14"/>
  <c r="P80" i="14"/>
  <c r="M80" i="14"/>
  <c r="J80" i="14"/>
  <c r="G80" i="14"/>
  <c r="V79" i="14"/>
  <c r="S79" i="14"/>
  <c r="P79" i="14"/>
  <c r="M79" i="14"/>
  <c r="J79" i="14"/>
  <c r="V78" i="14"/>
  <c r="S78" i="14"/>
  <c r="P78" i="14"/>
  <c r="M78" i="14"/>
  <c r="J78" i="14"/>
  <c r="G78" i="14"/>
  <c r="V77" i="14"/>
  <c r="S77" i="14"/>
  <c r="P77" i="14"/>
  <c r="O77" i="14"/>
  <c r="O74" i="14" s="1"/>
  <c r="M77" i="14"/>
  <c r="L77" i="14"/>
  <c r="L74" i="14" s="1"/>
  <c r="J77" i="14"/>
  <c r="G77" i="14"/>
  <c r="V76" i="14"/>
  <c r="S76" i="14"/>
  <c r="P76" i="14"/>
  <c r="M76" i="14"/>
  <c r="J76" i="14"/>
  <c r="G76" i="14"/>
  <c r="U74" i="14"/>
  <c r="T74" i="14"/>
  <c r="V74" i="14" s="1"/>
  <c r="R74" i="14"/>
  <c r="Q74" i="14"/>
  <c r="S74" i="14" s="1"/>
  <c r="N74" i="14"/>
  <c r="P74" i="14" s="1"/>
  <c r="K74" i="14"/>
  <c r="M74" i="14" s="1"/>
  <c r="I74" i="14"/>
  <c r="H74" i="14"/>
  <c r="J74" i="14" s="1"/>
  <c r="F74" i="14"/>
  <c r="E74" i="14"/>
  <c r="G74" i="14" s="1"/>
  <c r="V73" i="14"/>
  <c r="S73" i="14"/>
  <c r="P73" i="14"/>
  <c r="M73" i="14"/>
  <c r="J73" i="14"/>
  <c r="G73" i="14"/>
  <c r="V72" i="14"/>
  <c r="S72" i="14"/>
  <c r="P72" i="14"/>
  <c r="M72" i="14"/>
  <c r="J72" i="14"/>
  <c r="V71" i="14"/>
  <c r="S71" i="14"/>
  <c r="P71" i="14"/>
  <c r="M71" i="14"/>
  <c r="J71" i="14"/>
  <c r="G71" i="14"/>
  <c r="V70" i="14"/>
  <c r="S70" i="14"/>
  <c r="P70" i="14"/>
  <c r="O70" i="14"/>
  <c r="O67" i="14" s="1"/>
  <c r="M70" i="14"/>
  <c r="L70" i="14"/>
  <c r="L67" i="14" s="1"/>
  <c r="J70" i="14"/>
  <c r="G70" i="14"/>
  <c r="V69" i="14"/>
  <c r="S69" i="14"/>
  <c r="P69" i="14"/>
  <c r="M69" i="14"/>
  <c r="J69" i="14"/>
  <c r="G69" i="14"/>
  <c r="U67" i="14"/>
  <c r="T67" i="14"/>
  <c r="V67" i="14" s="1"/>
  <c r="R67" i="14"/>
  <c r="Q67" i="14"/>
  <c r="S67" i="14" s="1"/>
  <c r="N67" i="14"/>
  <c r="P67" i="14" s="1"/>
  <c r="K67" i="14"/>
  <c r="M67" i="14" s="1"/>
  <c r="I67" i="14"/>
  <c r="H67" i="14"/>
  <c r="J67" i="14" s="1"/>
  <c r="F67" i="14"/>
  <c r="E67" i="14"/>
  <c r="G67" i="14" s="1"/>
  <c r="V65" i="14"/>
  <c r="S65" i="14"/>
  <c r="P65" i="14"/>
  <c r="M65" i="14"/>
  <c r="J65" i="14"/>
  <c r="G65" i="14"/>
  <c r="V64" i="14"/>
  <c r="S64" i="14"/>
  <c r="P64" i="14"/>
  <c r="M64" i="14"/>
  <c r="J64" i="14"/>
  <c r="G64" i="14"/>
  <c r="V63" i="14"/>
  <c r="S63" i="14"/>
  <c r="P63" i="14"/>
  <c r="M63" i="14"/>
  <c r="J63" i="14"/>
  <c r="G63" i="14"/>
  <c r="V62" i="14"/>
  <c r="S62" i="14"/>
  <c r="P62" i="14"/>
  <c r="M62" i="14"/>
  <c r="J62" i="14"/>
  <c r="G62" i="14"/>
  <c r="V61" i="14"/>
  <c r="S61" i="14"/>
  <c r="P61" i="14"/>
  <c r="M61" i="14"/>
  <c r="J61" i="14"/>
  <c r="G61" i="14"/>
  <c r="U59" i="14"/>
  <c r="T59" i="14"/>
  <c r="V59" i="14" s="1"/>
  <c r="R59" i="14"/>
  <c r="Q59" i="14"/>
  <c r="S59" i="14" s="1"/>
  <c r="O59" i="14"/>
  <c r="N59" i="14"/>
  <c r="P59" i="14" s="1"/>
  <c r="L59" i="14"/>
  <c r="K59" i="14"/>
  <c r="M59" i="14" s="1"/>
  <c r="I59" i="14"/>
  <c r="H59" i="14"/>
  <c r="J59" i="14" s="1"/>
  <c r="F59" i="14"/>
  <c r="E59" i="14"/>
  <c r="G59" i="14" s="1"/>
  <c r="V58" i="14"/>
  <c r="S58" i="14"/>
  <c r="P58" i="14"/>
  <c r="M58" i="14"/>
  <c r="J58" i="14"/>
  <c r="G58" i="14"/>
  <c r="V57" i="14"/>
  <c r="S57" i="14"/>
  <c r="P57" i="14"/>
  <c r="O57" i="14"/>
  <c r="O52" i="14" s="1"/>
  <c r="M57" i="14"/>
  <c r="L57" i="14"/>
  <c r="L52" i="14" s="1"/>
  <c r="J57" i="14"/>
  <c r="G57" i="14"/>
  <c r="V56" i="14"/>
  <c r="S56" i="14"/>
  <c r="P56" i="14"/>
  <c r="M56" i="14"/>
  <c r="J56" i="14"/>
  <c r="G56" i="14"/>
  <c r="V55" i="14"/>
  <c r="S55" i="14"/>
  <c r="P55" i="14"/>
  <c r="M55" i="14"/>
  <c r="J55" i="14"/>
  <c r="G55" i="14"/>
  <c r="V54" i="14"/>
  <c r="S54" i="14"/>
  <c r="P54" i="14"/>
  <c r="M54" i="14"/>
  <c r="J54" i="14"/>
  <c r="G54" i="14"/>
  <c r="U52" i="14"/>
  <c r="T52" i="14"/>
  <c r="V52" i="14" s="1"/>
  <c r="R52" i="14"/>
  <c r="Q52" i="14"/>
  <c r="S52" i="14" s="1"/>
  <c r="N52" i="14"/>
  <c r="P52" i="14" s="1"/>
  <c r="K52" i="14"/>
  <c r="M52" i="14" s="1"/>
  <c r="I52" i="14"/>
  <c r="H52" i="14"/>
  <c r="J52" i="14" s="1"/>
  <c r="F52" i="14"/>
  <c r="E52" i="14"/>
  <c r="G52" i="14" s="1"/>
  <c r="V50" i="14"/>
  <c r="S50" i="14"/>
  <c r="P50" i="14"/>
  <c r="M50" i="14"/>
  <c r="J50" i="14"/>
  <c r="G50" i="14"/>
  <c r="V49" i="14"/>
  <c r="S49" i="14"/>
  <c r="P49" i="14"/>
  <c r="M49" i="14"/>
  <c r="J49" i="14"/>
  <c r="G49" i="14"/>
  <c r="V48" i="14"/>
  <c r="S48" i="14"/>
  <c r="P48" i="14"/>
  <c r="M48" i="14"/>
  <c r="J48" i="14"/>
  <c r="G48" i="14"/>
  <c r="V47" i="14"/>
  <c r="S47" i="14"/>
  <c r="P47" i="14"/>
  <c r="M47" i="14"/>
  <c r="J47" i="14"/>
  <c r="G47" i="14"/>
  <c r="V46" i="14"/>
  <c r="S46" i="14"/>
  <c r="P46" i="14"/>
  <c r="M46" i="14"/>
  <c r="J46" i="14"/>
  <c r="G46" i="14"/>
  <c r="U44" i="14"/>
  <c r="T44" i="14"/>
  <c r="V44" i="14" s="1"/>
  <c r="R44" i="14"/>
  <c r="Q44" i="14"/>
  <c r="S44" i="14" s="1"/>
  <c r="O44" i="14"/>
  <c r="N44" i="14"/>
  <c r="P44" i="14" s="1"/>
  <c r="L44" i="14"/>
  <c r="K44" i="14"/>
  <c r="M44" i="14" s="1"/>
  <c r="I44" i="14"/>
  <c r="H44" i="14"/>
  <c r="J44" i="14" s="1"/>
  <c r="F44" i="14"/>
  <c r="E44" i="14"/>
  <c r="G44" i="14" s="1"/>
  <c r="V43" i="14"/>
  <c r="S43" i="14"/>
  <c r="P43" i="14"/>
  <c r="M43" i="14"/>
  <c r="J43" i="14"/>
  <c r="G43" i="14"/>
  <c r="V42" i="14"/>
  <c r="S42" i="14"/>
  <c r="P42" i="14"/>
  <c r="O42" i="14"/>
  <c r="O37" i="14" s="1"/>
  <c r="M42" i="14"/>
  <c r="L42" i="14"/>
  <c r="L37" i="14" s="1"/>
  <c r="J42" i="14"/>
  <c r="G42" i="14"/>
  <c r="V41" i="14"/>
  <c r="S41" i="14"/>
  <c r="P41" i="14"/>
  <c r="M41" i="14"/>
  <c r="J41" i="14"/>
  <c r="G41" i="14"/>
  <c r="V40" i="14"/>
  <c r="S40" i="14"/>
  <c r="P40" i="14"/>
  <c r="M40" i="14"/>
  <c r="J40" i="14"/>
  <c r="G40" i="14"/>
  <c r="V39" i="14"/>
  <c r="S39" i="14"/>
  <c r="P39" i="14"/>
  <c r="M39" i="14"/>
  <c r="J39" i="14"/>
  <c r="G39" i="14"/>
  <c r="U37" i="14"/>
  <c r="T37" i="14"/>
  <c r="V37" i="14" s="1"/>
  <c r="R37" i="14"/>
  <c r="Q37" i="14"/>
  <c r="S37" i="14" s="1"/>
  <c r="N37" i="14"/>
  <c r="P37" i="14" s="1"/>
  <c r="K37" i="14"/>
  <c r="M37" i="14" s="1"/>
  <c r="I37" i="14"/>
  <c r="H37" i="14"/>
  <c r="J37" i="14" s="1"/>
  <c r="F37" i="14"/>
  <c r="E37" i="14"/>
  <c r="G37" i="14" s="1"/>
  <c r="V36" i="14"/>
  <c r="S36" i="14"/>
  <c r="P36" i="14"/>
  <c r="M36" i="14"/>
  <c r="J36" i="14"/>
  <c r="G36" i="14"/>
  <c r="V35" i="14"/>
  <c r="U35" i="14"/>
  <c r="U12" i="14" s="1"/>
  <c r="S35" i="14"/>
  <c r="R35" i="14"/>
  <c r="L35" i="14" s="1"/>
  <c r="P35" i="14"/>
  <c r="M35" i="14"/>
  <c r="J35" i="14"/>
  <c r="G35" i="14"/>
  <c r="V34" i="14"/>
  <c r="S34" i="14"/>
  <c r="P34" i="14"/>
  <c r="M34" i="14"/>
  <c r="J34" i="14"/>
  <c r="G34" i="14"/>
  <c r="V33" i="14"/>
  <c r="S33" i="14"/>
  <c r="R33" i="14"/>
  <c r="L33" i="14" s="1"/>
  <c r="P33" i="14"/>
  <c r="M33" i="14"/>
  <c r="J33" i="14"/>
  <c r="G33" i="14"/>
  <c r="V32" i="14"/>
  <c r="S32" i="14"/>
  <c r="P32" i="14"/>
  <c r="M32" i="14"/>
  <c r="J32" i="14"/>
  <c r="G32" i="14"/>
  <c r="T30" i="14"/>
  <c r="V30" i="14" s="1"/>
  <c r="Q30" i="14"/>
  <c r="S30" i="14" s="1"/>
  <c r="N30" i="14"/>
  <c r="P30" i="14" s="1"/>
  <c r="K30" i="14"/>
  <c r="M30" i="14" s="1"/>
  <c r="I30" i="14"/>
  <c r="H30" i="14"/>
  <c r="J30" i="14" s="1"/>
  <c r="F30" i="14"/>
  <c r="E30" i="14"/>
  <c r="G30" i="14" s="1"/>
  <c r="V29" i="14"/>
  <c r="S29" i="14"/>
  <c r="P29" i="14"/>
  <c r="M29" i="14"/>
  <c r="J29" i="14"/>
  <c r="G29" i="14"/>
  <c r="V28" i="14"/>
  <c r="S28" i="14"/>
  <c r="P28" i="14"/>
  <c r="M28" i="14"/>
  <c r="J28" i="14"/>
  <c r="G28" i="14"/>
  <c r="V27" i="14"/>
  <c r="S27" i="14"/>
  <c r="P27" i="14"/>
  <c r="M27" i="14"/>
  <c r="J27" i="14"/>
  <c r="G27" i="14"/>
  <c r="V26" i="14"/>
  <c r="S26" i="14"/>
  <c r="P26" i="14"/>
  <c r="M26" i="14"/>
  <c r="J26" i="14"/>
  <c r="G26" i="14"/>
  <c r="V25" i="14"/>
  <c r="S25" i="14"/>
  <c r="P25" i="14"/>
  <c r="M25" i="14"/>
  <c r="J25" i="14"/>
  <c r="G25" i="14"/>
  <c r="U23" i="14"/>
  <c r="T23" i="14"/>
  <c r="V23" i="14" s="1"/>
  <c r="R23" i="14"/>
  <c r="Q23" i="14"/>
  <c r="S23" i="14" s="1"/>
  <c r="O23" i="14"/>
  <c r="N23" i="14"/>
  <c r="P23" i="14" s="1"/>
  <c r="L23" i="14"/>
  <c r="K23" i="14"/>
  <c r="M23" i="14" s="1"/>
  <c r="I23" i="14"/>
  <c r="H23" i="14"/>
  <c r="J23" i="14" s="1"/>
  <c r="F23" i="14"/>
  <c r="E23" i="14"/>
  <c r="G23" i="14" s="1"/>
  <c r="V22" i="14"/>
  <c r="S22" i="14"/>
  <c r="P22" i="14"/>
  <c r="M22" i="14"/>
  <c r="J22" i="14"/>
  <c r="G22" i="14"/>
  <c r="V21" i="14"/>
  <c r="S21" i="14"/>
  <c r="P21" i="14"/>
  <c r="M21" i="14"/>
  <c r="J21" i="14"/>
  <c r="G21" i="14"/>
  <c r="V20" i="14"/>
  <c r="S20" i="14"/>
  <c r="P20" i="14"/>
  <c r="M20" i="14"/>
  <c r="J20" i="14"/>
  <c r="G20" i="14"/>
  <c r="V19" i="14"/>
  <c r="S19" i="14"/>
  <c r="P19" i="14"/>
  <c r="M19" i="14"/>
  <c r="J19" i="14"/>
  <c r="G19" i="14"/>
  <c r="V18" i="14"/>
  <c r="S18" i="14"/>
  <c r="P18" i="14"/>
  <c r="M18" i="14"/>
  <c r="J18" i="14"/>
  <c r="G18" i="14"/>
  <c r="U16" i="14"/>
  <c r="T16" i="14"/>
  <c r="V16" i="14" s="1"/>
  <c r="R16" i="14"/>
  <c r="Q16" i="14"/>
  <c r="S16" i="14" s="1"/>
  <c r="O16" i="14"/>
  <c r="N16" i="14"/>
  <c r="P16" i="14" s="1"/>
  <c r="L16" i="14"/>
  <c r="K16" i="14"/>
  <c r="M16" i="14" s="1"/>
  <c r="I16" i="14"/>
  <c r="H16" i="14"/>
  <c r="J16" i="14" s="1"/>
  <c r="F16" i="14"/>
  <c r="E16" i="14"/>
  <c r="G16" i="14" s="1"/>
  <c r="U13" i="14"/>
  <c r="T13" i="14"/>
  <c r="V13" i="14" s="1"/>
  <c r="R13" i="14"/>
  <c r="Q13" i="14"/>
  <c r="S13" i="14" s="1"/>
  <c r="O13" i="14"/>
  <c r="N13" i="14"/>
  <c r="P13" i="14" s="1"/>
  <c r="L13" i="14"/>
  <c r="K13" i="14"/>
  <c r="M13" i="14" s="1"/>
  <c r="I13" i="14"/>
  <c r="H13" i="14"/>
  <c r="J13" i="14" s="1"/>
  <c r="F13" i="14"/>
  <c r="E13" i="14"/>
  <c r="G13" i="14" s="1"/>
  <c r="T12" i="14"/>
  <c r="V12" i="14" s="1"/>
  <c r="Q12" i="14"/>
  <c r="S12" i="14" s="1"/>
  <c r="N12" i="14"/>
  <c r="P12" i="14" s="1"/>
  <c r="K12" i="14"/>
  <c r="M12" i="14" s="1"/>
  <c r="I12" i="14"/>
  <c r="H12" i="14"/>
  <c r="J12" i="14" s="1"/>
  <c r="F12" i="14"/>
  <c r="E12" i="14"/>
  <c r="G12" i="14" s="1"/>
  <c r="U11" i="14"/>
  <c r="T11" i="14"/>
  <c r="V11" i="14" s="1"/>
  <c r="R11" i="14"/>
  <c r="Q11" i="14"/>
  <c r="S11" i="14" s="1"/>
  <c r="O11" i="14"/>
  <c r="N11" i="14"/>
  <c r="P11" i="14" s="1"/>
  <c r="L11" i="14"/>
  <c r="K11" i="14"/>
  <c r="M11" i="14" s="1"/>
  <c r="I11" i="14"/>
  <c r="H11" i="14"/>
  <c r="J11" i="14" s="1"/>
  <c r="F11" i="14"/>
  <c r="E11" i="14"/>
  <c r="G11" i="14" s="1"/>
  <c r="U10" i="14"/>
  <c r="T10" i="14"/>
  <c r="V10" i="14" s="1"/>
  <c r="Q10" i="14"/>
  <c r="S10" i="14" s="1"/>
  <c r="N10" i="14"/>
  <c r="P10" i="14" s="1"/>
  <c r="K10" i="14"/>
  <c r="M10" i="14" s="1"/>
  <c r="I10" i="14"/>
  <c r="H10" i="14"/>
  <c r="J10" i="14" s="1"/>
  <c r="F10" i="14"/>
  <c r="E10" i="14"/>
  <c r="G10" i="14" s="1"/>
  <c r="U9" i="14"/>
  <c r="T9" i="14"/>
  <c r="V9" i="14" s="1"/>
  <c r="R9" i="14"/>
  <c r="Q9" i="14"/>
  <c r="S9" i="14" s="1"/>
  <c r="O9" i="14"/>
  <c r="N9" i="14"/>
  <c r="P9" i="14" s="1"/>
  <c r="L9" i="14"/>
  <c r="K9" i="14"/>
  <c r="I9" i="14"/>
  <c r="H9" i="14"/>
  <c r="J9" i="14" s="1"/>
  <c r="F9" i="14"/>
  <c r="E9" i="14"/>
  <c r="G9" i="14" s="1"/>
  <c r="D7" i="14"/>
  <c r="C7" i="14"/>
  <c r="G7" i="13"/>
  <c r="H7" i="13"/>
  <c r="I7" i="13"/>
  <c r="J7" i="13"/>
  <c r="F11" i="13"/>
  <c r="F12" i="13"/>
  <c r="F13" i="13"/>
  <c r="F14" i="13"/>
  <c r="F9" i="13"/>
  <c r="O57" i="12"/>
  <c r="O52" i="12" s="1"/>
  <c r="L57" i="12"/>
  <c r="L52" i="12" s="1"/>
  <c r="L42" i="12"/>
  <c r="L37" i="12" s="1"/>
  <c r="O42" i="12"/>
  <c r="O37" i="12" s="1"/>
  <c r="O93" i="12"/>
  <c r="O90" i="12" s="1"/>
  <c r="O100" i="12"/>
  <c r="O98" i="12" s="1"/>
  <c r="V100" i="12"/>
  <c r="S100" i="12"/>
  <c r="U98" i="12"/>
  <c r="T98" i="12"/>
  <c r="V98" i="12" s="1"/>
  <c r="R98" i="12"/>
  <c r="Q98" i="12"/>
  <c r="S98" i="12" s="1"/>
  <c r="V96" i="12"/>
  <c r="S96" i="12"/>
  <c r="V95" i="12"/>
  <c r="S95" i="12"/>
  <c r="V94" i="12"/>
  <c r="S94" i="12"/>
  <c r="V93" i="12"/>
  <c r="S93" i="12"/>
  <c r="V92" i="12"/>
  <c r="S92" i="12"/>
  <c r="U90" i="12"/>
  <c r="T90" i="12"/>
  <c r="V90" i="12" s="1"/>
  <c r="R90" i="12"/>
  <c r="Q90" i="12"/>
  <c r="S90" i="12" s="1"/>
  <c r="V88" i="12"/>
  <c r="S88" i="12"/>
  <c r="V86" i="12"/>
  <c r="S86" i="12"/>
  <c r="V85" i="12"/>
  <c r="S85" i="12"/>
  <c r="V84" i="12"/>
  <c r="S84" i="12"/>
  <c r="U82" i="12"/>
  <c r="T82" i="12"/>
  <c r="V82" i="12" s="1"/>
  <c r="R82" i="12"/>
  <c r="Q82" i="12"/>
  <c r="S82" i="12" s="1"/>
  <c r="V80" i="12"/>
  <c r="S80" i="12"/>
  <c r="V79" i="12"/>
  <c r="V78" i="12"/>
  <c r="S78" i="12"/>
  <c r="V77" i="12"/>
  <c r="S77" i="12"/>
  <c r="V76" i="12"/>
  <c r="S76" i="12"/>
  <c r="U74" i="12"/>
  <c r="T74" i="12"/>
  <c r="V74" i="12" s="1"/>
  <c r="R74" i="12"/>
  <c r="Q74" i="12"/>
  <c r="S74" i="12" s="1"/>
  <c r="V73" i="12"/>
  <c r="S73" i="12"/>
  <c r="V71" i="12"/>
  <c r="S71" i="12"/>
  <c r="V70" i="12"/>
  <c r="S70" i="12"/>
  <c r="V69" i="12"/>
  <c r="S69" i="12"/>
  <c r="U67" i="12"/>
  <c r="T67" i="12"/>
  <c r="V67" i="12" s="1"/>
  <c r="R67" i="12"/>
  <c r="Q67" i="12"/>
  <c r="S67" i="12" s="1"/>
  <c r="V65" i="12"/>
  <c r="S65" i="12"/>
  <c r="V64" i="12"/>
  <c r="S64" i="12"/>
  <c r="V63" i="12"/>
  <c r="S63" i="12"/>
  <c r="V62" i="12"/>
  <c r="S62" i="12"/>
  <c r="V61" i="12"/>
  <c r="S61" i="12"/>
  <c r="U59" i="12"/>
  <c r="T59" i="12"/>
  <c r="V59" i="12" s="1"/>
  <c r="R59" i="12"/>
  <c r="Q59" i="12"/>
  <c r="S59" i="12" s="1"/>
  <c r="V58" i="12"/>
  <c r="S58" i="12"/>
  <c r="V57" i="12"/>
  <c r="S57" i="12"/>
  <c r="V56" i="12"/>
  <c r="S56" i="12"/>
  <c r="V55" i="12"/>
  <c r="S55" i="12"/>
  <c r="V54" i="12"/>
  <c r="S54" i="12"/>
  <c r="U52" i="12"/>
  <c r="T52" i="12"/>
  <c r="V52" i="12" s="1"/>
  <c r="R52" i="12"/>
  <c r="Q52" i="12"/>
  <c r="S52" i="12" s="1"/>
  <c r="V50" i="12"/>
  <c r="S50" i="12"/>
  <c r="V49" i="12"/>
  <c r="S49" i="12"/>
  <c r="V48" i="12"/>
  <c r="S48" i="12"/>
  <c r="V47" i="12"/>
  <c r="S47" i="12"/>
  <c r="V46" i="12"/>
  <c r="S46" i="12"/>
  <c r="U44" i="12"/>
  <c r="T44" i="12"/>
  <c r="V44" i="12" s="1"/>
  <c r="R44" i="12"/>
  <c r="Q44" i="12"/>
  <c r="S44" i="12" s="1"/>
  <c r="V43" i="12"/>
  <c r="S43" i="12"/>
  <c r="V42" i="12"/>
  <c r="S42" i="12"/>
  <c r="V41" i="12"/>
  <c r="S41" i="12"/>
  <c r="V40" i="12"/>
  <c r="S40" i="12"/>
  <c r="V39" i="12"/>
  <c r="S39" i="12"/>
  <c r="U37" i="12"/>
  <c r="T37" i="12"/>
  <c r="V37" i="12" s="1"/>
  <c r="R37" i="12"/>
  <c r="Q37" i="12"/>
  <c r="S37" i="12" s="1"/>
  <c r="V36" i="12"/>
  <c r="S36" i="12"/>
  <c r="V35" i="12"/>
  <c r="U35" i="12"/>
  <c r="U12" i="12" s="1"/>
  <c r="S35" i="12"/>
  <c r="R35" i="12"/>
  <c r="V34" i="12"/>
  <c r="S34" i="12"/>
  <c r="V33" i="12"/>
  <c r="U33" i="12"/>
  <c r="U10" i="12" s="1"/>
  <c r="S33" i="12"/>
  <c r="R33" i="12"/>
  <c r="L33" i="12" s="1"/>
  <c r="L10" i="12" s="1"/>
  <c r="V32" i="12"/>
  <c r="S32" i="12"/>
  <c r="T30" i="12"/>
  <c r="V30" i="12" s="1"/>
  <c r="Q30" i="12"/>
  <c r="S30" i="12" s="1"/>
  <c r="V29" i="12"/>
  <c r="S29" i="12"/>
  <c r="V28" i="12"/>
  <c r="S28" i="12"/>
  <c r="V27" i="12"/>
  <c r="S27" i="12"/>
  <c r="V26" i="12"/>
  <c r="S26" i="12"/>
  <c r="V25" i="12"/>
  <c r="S25" i="12"/>
  <c r="U23" i="12"/>
  <c r="T23" i="12"/>
  <c r="V23" i="12" s="1"/>
  <c r="R23" i="12"/>
  <c r="Q23" i="12"/>
  <c r="S23" i="12" s="1"/>
  <c r="V22" i="12"/>
  <c r="S22" i="12"/>
  <c r="V21" i="12"/>
  <c r="S21" i="12"/>
  <c r="V20" i="12"/>
  <c r="S20" i="12"/>
  <c r="V19" i="12"/>
  <c r="S19" i="12"/>
  <c r="V18" i="12"/>
  <c r="S18" i="12"/>
  <c r="U16" i="12"/>
  <c r="T16" i="12"/>
  <c r="V16" i="12" s="1"/>
  <c r="R16" i="12"/>
  <c r="Q16" i="12"/>
  <c r="S16" i="12" s="1"/>
  <c r="U13" i="12"/>
  <c r="T13" i="12"/>
  <c r="V13" i="12" s="1"/>
  <c r="R13" i="12"/>
  <c r="Q13" i="12"/>
  <c r="S13" i="12" s="1"/>
  <c r="T12" i="12"/>
  <c r="V12" i="12" s="1"/>
  <c r="Q12" i="12"/>
  <c r="S12" i="12" s="1"/>
  <c r="U11" i="12"/>
  <c r="T11" i="12"/>
  <c r="V11" i="12" s="1"/>
  <c r="R11" i="12"/>
  <c r="Q11" i="12"/>
  <c r="S11" i="12" s="1"/>
  <c r="T10" i="12"/>
  <c r="V10" i="12" s="1"/>
  <c r="Q10" i="12"/>
  <c r="S10" i="12" s="1"/>
  <c r="U9" i="12"/>
  <c r="T9" i="12"/>
  <c r="V9" i="12" s="1"/>
  <c r="R9" i="12"/>
  <c r="Q9" i="12"/>
  <c r="S9" i="12" s="1"/>
  <c r="G20" i="12"/>
  <c r="P100" i="12"/>
  <c r="M100" i="12"/>
  <c r="J100" i="12"/>
  <c r="G100" i="12"/>
  <c r="N98" i="12"/>
  <c r="P98" i="12" s="1"/>
  <c r="L98" i="12"/>
  <c r="K98" i="12"/>
  <c r="M98" i="12" s="1"/>
  <c r="I98" i="12"/>
  <c r="H98" i="12"/>
  <c r="J98" i="12" s="1"/>
  <c r="F98" i="12"/>
  <c r="E98" i="12"/>
  <c r="G98" i="12" s="1"/>
  <c r="P96" i="12"/>
  <c r="M96" i="12"/>
  <c r="J96" i="12"/>
  <c r="G96" i="12"/>
  <c r="P95" i="12"/>
  <c r="M95" i="12"/>
  <c r="J95" i="12"/>
  <c r="G95" i="12"/>
  <c r="P94" i="12"/>
  <c r="M94" i="12"/>
  <c r="J94" i="12"/>
  <c r="G94" i="12"/>
  <c r="P93" i="12"/>
  <c r="M93" i="12"/>
  <c r="J93" i="12"/>
  <c r="G93" i="12"/>
  <c r="P92" i="12"/>
  <c r="M92" i="12"/>
  <c r="J92" i="12"/>
  <c r="G92" i="12"/>
  <c r="N90" i="12"/>
  <c r="P90" i="12" s="1"/>
  <c r="L90" i="12"/>
  <c r="K90" i="12"/>
  <c r="M90" i="12" s="1"/>
  <c r="I90" i="12"/>
  <c r="H90" i="12"/>
  <c r="J90" i="12" s="1"/>
  <c r="F90" i="12"/>
  <c r="E90" i="12"/>
  <c r="G90" i="12" s="1"/>
  <c r="P88" i="12"/>
  <c r="M88" i="12"/>
  <c r="J88" i="12"/>
  <c r="G88" i="12"/>
  <c r="J87" i="12"/>
  <c r="P86" i="12"/>
  <c r="M86" i="12"/>
  <c r="J86" i="12"/>
  <c r="G86" i="12"/>
  <c r="P85" i="12"/>
  <c r="M85" i="12"/>
  <c r="J85" i="12"/>
  <c r="G85" i="12"/>
  <c r="P84" i="12"/>
  <c r="M84" i="12"/>
  <c r="J84" i="12"/>
  <c r="G84" i="12"/>
  <c r="N82" i="12"/>
  <c r="P82" i="12" s="1"/>
  <c r="K82" i="12"/>
  <c r="M82" i="12" s="1"/>
  <c r="I82" i="12"/>
  <c r="H82" i="12"/>
  <c r="J82" i="12" s="1"/>
  <c r="F82" i="12"/>
  <c r="E82" i="12"/>
  <c r="G82" i="12" s="1"/>
  <c r="P80" i="12"/>
  <c r="M80" i="12"/>
  <c r="J80" i="12"/>
  <c r="G80" i="12"/>
  <c r="J79" i="12"/>
  <c r="P78" i="12"/>
  <c r="M78" i="12"/>
  <c r="J78" i="12"/>
  <c r="G78" i="12"/>
  <c r="P77" i="12"/>
  <c r="M77" i="12"/>
  <c r="J77" i="12"/>
  <c r="G77" i="12"/>
  <c r="P76" i="12"/>
  <c r="M76" i="12"/>
  <c r="J76" i="12"/>
  <c r="G76" i="12"/>
  <c r="N74" i="12"/>
  <c r="P74" i="12" s="1"/>
  <c r="K74" i="12"/>
  <c r="M74" i="12" s="1"/>
  <c r="I74" i="12"/>
  <c r="H74" i="12"/>
  <c r="J74" i="12" s="1"/>
  <c r="F74" i="12"/>
  <c r="E74" i="12"/>
  <c r="G74" i="12" s="1"/>
  <c r="P73" i="12"/>
  <c r="M73" i="12"/>
  <c r="J73" i="12"/>
  <c r="G73" i="12"/>
  <c r="J72" i="12"/>
  <c r="P71" i="12"/>
  <c r="M71" i="12"/>
  <c r="J71" i="12"/>
  <c r="G71" i="12"/>
  <c r="P70" i="12"/>
  <c r="M70" i="12"/>
  <c r="J70" i="12"/>
  <c r="G70" i="12"/>
  <c r="P69" i="12"/>
  <c r="M69" i="12"/>
  <c r="J69" i="12"/>
  <c r="G69" i="12"/>
  <c r="N67" i="12"/>
  <c r="P67" i="12" s="1"/>
  <c r="K67" i="12"/>
  <c r="M67" i="12" s="1"/>
  <c r="I67" i="12"/>
  <c r="H67" i="12"/>
  <c r="J67" i="12" s="1"/>
  <c r="F67" i="12"/>
  <c r="E67" i="12"/>
  <c r="G67" i="12" s="1"/>
  <c r="P65" i="12"/>
  <c r="M65" i="12"/>
  <c r="J65" i="12"/>
  <c r="G65" i="12"/>
  <c r="P64" i="12"/>
  <c r="M64" i="12"/>
  <c r="J64" i="12"/>
  <c r="G64" i="12"/>
  <c r="P63" i="12"/>
  <c r="M63" i="12"/>
  <c r="J63" i="12"/>
  <c r="G63" i="12"/>
  <c r="P62" i="12"/>
  <c r="M62" i="12"/>
  <c r="J62" i="12"/>
  <c r="G62" i="12"/>
  <c r="P61" i="12"/>
  <c r="M61" i="12"/>
  <c r="J61" i="12"/>
  <c r="G61" i="12"/>
  <c r="O59" i="12"/>
  <c r="N59" i="12"/>
  <c r="P59" i="12" s="1"/>
  <c r="L59" i="12"/>
  <c r="K59" i="12"/>
  <c r="M59" i="12" s="1"/>
  <c r="I59" i="12"/>
  <c r="H59" i="12"/>
  <c r="J59" i="12" s="1"/>
  <c r="F59" i="12"/>
  <c r="E59" i="12"/>
  <c r="G59" i="12" s="1"/>
  <c r="P58" i="12"/>
  <c r="M58" i="12"/>
  <c r="J58" i="12"/>
  <c r="G58" i="12"/>
  <c r="P57" i="12"/>
  <c r="M57" i="12"/>
  <c r="J57" i="12"/>
  <c r="G57" i="12"/>
  <c r="P56" i="12"/>
  <c r="M56" i="12"/>
  <c r="J56" i="12"/>
  <c r="G56" i="12"/>
  <c r="P55" i="12"/>
  <c r="M55" i="12"/>
  <c r="J55" i="12"/>
  <c r="G55" i="12"/>
  <c r="P54" i="12"/>
  <c r="M54" i="12"/>
  <c r="J54" i="12"/>
  <c r="G54" i="12"/>
  <c r="N52" i="12"/>
  <c r="P52" i="12" s="1"/>
  <c r="K52" i="12"/>
  <c r="M52" i="12" s="1"/>
  <c r="I52" i="12"/>
  <c r="H52" i="12"/>
  <c r="J52" i="12" s="1"/>
  <c r="F52" i="12"/>
  <c r="E52" i="12"/>
  <c r="G52" i="12" s="1"/>
  <c r="P50" i="12"/>
  <c r="M50" i="12"/>
  <c r="J50" i="12"/>
  <c r="G50" i="12"/>
  <c r="P49" i="12"/>
  <c r="M49" i="12"/>
  <c r="J49" i="12"/>
  <c r="G49" i="12"/>
  <c r="P48" i="12"/>
  <c r="M48" i="12"/>
  <c r="J48" i="12"/>
  <c r="G48" i="12"/>
  <c r="P47" i="12"/>
  <c r="M47" i="12"/>
  <c r="J47" i="12"/>
  <c r="G47" i="12"/>
  <c r="P46" i="12"/>
  <c r="M46" i="12"/>
  <c r="J46" i="12"/>
  <c r="G46" i="12"/>
  <c r="O44" i="12"/>
  <c r="N44" i="12"/>
  <c r="P44" i="12" s="1"/>
  <c r="L44" i="12"/>
  <c r="K44" i="12"/>
  <c r="M44" i="12" s="1"/>
  <c r="I44" i="12"/>
  <c r="H44" i="12"/>
  <c r="J44" i="12" s="1"/>
  <c r="F44" i="12"/>
  <c r="E44" i="12"/>
  <c r="G44" i="12" s="1"/>
  <c r="P43" i="12"/>
  <c r="M43" i="12"/>
  <c r="J43" i="12"/>
  <c r="G43" i="12"/>
  <c r="P42" i="12"/>
  <c r="M42" i="12"/>
  <c r="J42" i="12"/>
  <c r="G42" i="12"/>
  <c r="P41" i="12"/>
  <c r="M41" i="12"/>
  <c r="J41" i="12"/>
  <c r="G41" i="12"/>
  <c r="P40" i="12"/>
  <c r="M40" i="12"/>
  <c r="J40" i="12"/>
  <c r="G40" i="12"/>
  <c r="P39" i="12"/>
  <c r="M39" i="12"/>
  <c r="J39" i="12"/>
  <c r="G39" i="12"/>
  <c r="N37" i="12"/>
  <c r="P37" i="12" s="1"/>
  <c r="K37" i="12"/>
  <c r="M37" i="12" s="1"/>
  <c r="I37" i="12"/>
  <c r="H37" i="12"/>
  <c r="J37" i="12" s="1"/>
  <c r="F37" i="12"/>
  <c r="E37" i="12"/>
  <c r="G37" i="12" s="1"/>
  <c r="P36" i="12"/>
  <c r="M36" i="12"/>
  <c r="J36" i="12"/>
  <c r="G36" i="12"/>
  <c r="P35" i="12"/>
  <c r="M35" i="12"/>
  <c r="J35" i="12"/>
  <c r="G35" i="12"/>
  <c r="P34" i="12"/>
  <c r="M34" i="12"/>
  <c r="J34" i="12"/>
  <c r="G34" i="12"/>
  <c r="P33" i="12"/>
  <c r="M33" i="12"/>
  <c r="J33" i="12"/>
  <c r="G33" i="12"/>
  <c r="P32" i="12"/>
  <c r="M32" i="12"/>
  <c r="J32" i="12"/>
  <c r="G32" i="12"/>
  <c r="N30" i="12"/>
  <c r="P30" i="12" s="1"/>
  <c r="K30" i="12"/>
  <c r="M30" i="12" s="1"/>
  <c r="I30" i="12"/>
  <c r="H30" i="12"/>
  <c r="J30" i="12" s="1"/>
  <c r="F30" i="12"/>
  <c r="E30" i="12"/>
  <c r="G30" i="12" s="1"/>
  <c r="P29" i="12"/>
  <c r="M29" i="12"/>
  <c r="J29" i="12"/>
  <c r="G29" i="12"/>
  <c r="P28" i="12"/>
  <c r="M28" i="12"/>
  <c r="J28" i="12"/>
  <c r="G28" i="12"/>
  <c r="P27" i="12"/>
  <c r="M27" i="12"/>
  <c r="J27" i="12"/>
  <c r="G27" i="12"/>
  <c r="P26" i="12"/>
  <c r="M26" i="12"/>
  <c r="J26" i="12"/>
  <c r="G26" i="12"/>
  <c r="P25" i="12"/>
  <c r="M25" i="12"/>
  <c r="J25" i="12"/>
  <c r="G25" i="12"/>
  <c r="O23" i="12"/>
  <c r="N23" i="12"/>
  <c r="P23" i="12" s="1"/>
  <c r="L23" i="12"/>
  <c r="K23" i="12"/>
  <c r="M23" i="12" s="1"/>
  <c r="I23" i="12"/>
  <c r="H23" i="12"/>
  <c r="J23" i="12" s="1"/>
  <c r="F23" i="12"/>
  <c r="E23" i="12"/>
  <c r="G23" i="12" s="1"/>
  <c r="P22" i="12"/>
  <c r="M22" i="12"/>
  <c r="J22" i="12"/>
  <c r="G22" i="12"/>
  <c r="P21" i="12"/>
  <c r="M21" i="12"/>
  <c r="J21" i="12"/>
  <c r="G21" i="12"/>
  <c r="P20" i="12"/>
  <c r="M20" i="12"/>
  <c r="J20" i="12"/>
  <c r="P19" i="12"/>
  <c r="M19" i="12"/>
  <c r="J19" i="12"/>
  <c r="G19" i="12"/>
  <c r="P18" i="12"/>
  <c r="M18" i="12"/>
  <c r="J18" i="12"/>
  <c r="G18" i="12"/>
  <c r="O16" i="12"/>
  <c r="N16" i="12"/>
  <c r="P16" i="12" s="1"/>
  <c r="L16" i="12"/>
  <c r="K16" i="12"/>
  <c r="M16" i="12" s="1"/>
  <c r="I16" i="12"/>
  <c r="H16" i="12"/>
  <c r="J16" i="12" s="1"/>
  <c r="F16" i="12"/>
  <c r="E16" i="12"/>
  <c r="G16" i="12" s="1"/>
  <c r="O13" i="12"/>
  <c r="N13" i="12"/>
  <c r="P13" i="12" s="1"/>
  <c r="L13" i="12"/>
  <c r="K13" i="12"/>
  <c r="M13" i="12" s="1"/>
  <c r="I13" i="12"/>
  <c r="H13" i="12"/>
  <c r="J13" i="12" s="1"/>
  <c r="F13" i="12"/>
  <c r="E13" i="12"/>
  <c r="G13" i="12" s="1"/>
  <c r="N12" i="12"/>
  <c r="P12" i="12" s="1"/>
  <c r="K12" i="12"/>
  <c r="M12" i="12" s="1"/>
  <c r="I12" i="12"/>
  <c r="H12" i="12"/>
  <c r="J12" i="12" s="1"/>
  <c r="F12" i="12"/>
  <c r="E12" i="12"/>
  <c r="G12" i="12" s="1"/>
  <c r="O11" i="12"/>
  <c r="N11" i="12"/>
  <c r="P11" i="12" s="1"/>
  <c r="L11" i="12"/>
  <c r="K11" i="12"/>
  <c r="M11" i="12" s="1"/>
  <c r="I11" i="12"/>
  <c r="H11" i="12"/>
  <c r="J11" i="12" s="1"/>
  <c r="F11" i="12"/>
  <c r="E11" i="12"/>
  <c r="G11" i="12" s="1"/>
  <c r="N10" i="12"/>
  <c r="P10" i="12" s="1"/>
  <c r="K10" i="12"/>
  <c r="M10" i="12" s="1"/>
  <c r="I10" i="12"/>
  <c r="H10" i="12"/>
  <c r="J10" i="12" s="1"/>
  <c r="F10" i="12"/>
  <c r="E10" i="12"/>
  <c r="G10" i="12" s="1"/>
  <c r="O9" i="12"/>
  <c r="N9" i="12"/>
  <c r="L9" i="12"/>
  <c r="K9" i="12"/>
  <c r="M9" i="12" s="1"/>
  <c r="I9" i="12"/>
  <c r="H9" i="12"/>
  <c r="J9" i="12" s="1"/>
  <c r="F9" i="12"/>
  <c r="E9" i="12"/>
  <c r="G9" i="12" s="1"/>
  <c r="D7" i="12"/>
  <c r="C7" i="12"/>
  <c r="H12" i="11"/>
  <c r="J12" i="11" s="1"/>
  <c r="P102" i="11"/>
  <c r="M102" i="11"/>
  <c r="J102" i="11"/>
  <c r="G102" i="11"/>
  <c r="O100" i="11"/>
  <c r="N100" i="11"/>
  <c r="P100" i="11" s="1"/>
  <c r="L100" i="11"/>
  <c r="K100" i="11"/>
  <c r="M100" i="11" s="1"/>
  <c r="I100" i="11"/>
  <c r="H100" i="11"/>
  <c r="J100" i="11" s="1"/>
  <c r="F100" i="11"/>
  <c r="E100" i="11"/>
  <c r="G100" i="11" s="1"/>
  <c r="P98" i="11"/>
  <c r="M98" i="11"/>
  <c r="J98" i="11"/>
  <c r="G98" i="11"/>
  <c r="P97" i="11"/>
  <c r="M97" i="11"/>
  <c r="J97" i="11"/>
  <c r="G97" i="11"/>
  <c r="P96" i="11"/>
  <c r="M96" i="11"/>
  <c r="J96" i="11"/>
  <c r="G96" i="11"/>
  <c r="P95" i="11"/>
  <c r="M95" i="11"/>
  <c r="J95" i="11"/>
  <c r="G95" i="11"/>
  <c r="P94" i="11"/>
  <c r="M94" i="11"/>
  <c r="J94" i="11"/>
  <c r="G94" i="11"/>
  <c r="O92" i="11"/>
  <c r="N92" i="11"/>
  <c r="L92" i="11"/>
  <c r="K92" i="11"/>
  <c r="I92" i="11"/>
  <c r="H92" i="11"/>
  <c r="J92" i="11" s="1"/>
  <c r="F92" i="11"/>
  <c r="E92" i="11"/>
  <c r="G92" i="11" s="1"/>
  <c r="P90" i="11"/>
  <c r="M90" i="11"/>
  <c r="J90" i="11"/>
  <c r="G90" i="11"/>
  <c r="P89" i="11"/>
  <c r="J89" i="11"/>
  <c r="G89" i="11"/>
  <c r="P88" i="11"/>
  <c r="M88" i="11"/>
  <c r="J88" i="11"/>
  <c r="G88" i="11"/>
  <c r="P87" i="11"/>
  <c r="M87" i="11"/>
  <c r="J87" i="11"/>
  <c r="G87" i="11"/>
  <c r="P86" i="11"/>
  <c r="M86" i="11"/>
  <c r="J86" i="11"/>
  <c r="G86" i="11"/>
  <c r="O84" i="11"/>
  <c r="N84" i="11"/>
  <c r="P84" i="11" s="1"/>
  <c r="L84" i="11"/>
  <c r="K84" i="11"/>
  <c r="M84" i="11" s="1"/>
  <c r="I84" i="11"/>
  <c r="H84" i="11"/>
  <c r="J84" i="11" s="1"/>
  <c r="F84" i="11"/>
  <c r="E84" i="11"/>
  <c r="G84" i="11" s="1"/>
  <c r="P80" i="11"/>
  <c r="M80" i="11"/>
  <c r="J80" i="11"/>
  <c r="G80" i="11"/>
  <c r="P79" i="11"/>
  <c r="J79" i="11"/>
  <c r="G79" i="11"/>
  <c r="P78" i="11"/>
  <c r="M78" i="11"/>
  <c r="J78" i="11"/>
  <c r="G78" i="11"/>
  <c r="P77" i="11"/>
  <c r="M77" i="11"/>
  <c r="J77" i="11"/>
  <c r="G77" i="11"/>
  <c r="P76" i="11"/>
  <c r="M76" i="11"/>
  <c r="J76" i="11"/>
  <c r="G76" i="11"/>
  <c r="O74" i="11"/>
  <c r="N74" i="11"/>
  <c r="P74" i="11" s="1"/>
  <c r="L74" i="11"/>
  <c r="K74" i="11"/>
  <c r="M74" i="11" s="1"/>
  <c r="I74" i="11"/>
  <c r="H74" i="11"/>
  <c r="J74" i="11" s="1"/>
  <c r="F74" i="11"/>
  <c r="E74" i="11"/>
  <c r="G74" i="11" s="1"/>
  <c r="P73" i="11"/>
  <c r="M73" i="11"/>
  <c r="J73" i="11"/>
  <c r="G73" i="11"/>
  <c r="P72" i="11"/>
  <c r="J72" i="11"/>
  <c r="G72" i="11"/>
  <c r="P71" i="11"/>
  <c r="M71" i="11"/>
  <c r="J71" i="11"/>
  <c r="G71" i="11"/>
  <c r="P70" i="11"/>
  <c r="M70" i="11"/>
  <c r="J70" i="11"/>
  <c r="G70" i="11"/>
  <c r="P69" i="11"/>
  <c r="M69" i="11"/>
  <c r="J69" i="11"/>
  <c r="G69" i="11"/>
  <c r="O67" i="11"/>
  <c r="N67" i="11"/>
  <c r="P67" i="11" s="1"/>
  <c r="L67" i="11"/>
  <c r="K67" i="11"/>
  <c r="M67" i="11" s="1"/>
  <c r="I67" i="11"/>
  <c r="H67" i="11"/>
  <c r="J67" i="11" s="1"/>
  <c r="F67" i="11"/>
  <c r="E67" i="11"/>
  <c r="G67" i="11" s="1"/>
  <c r="P65" i="11"/>
  <c r="M65" i="11"/>
  <c r="J65" i="11"/>
  <c r="G65" i="11"/>
  <c r="P64" i="11"/>
  <c r="M64" i="11"/>
  <c r="J64" i="11"/>
  <c r="G64" i="11"/>
  <c r="P63" i="11"/>
  <c r="M63" i="11"/>
  <c r="J63" i="11"/>
  <c r="G63" i="11"/>
  <c r="P62" i="11"/>
  <c r="M62" i="11"/>
  <c r="J62" i="11"/>
  <c r="G62" i="11"/>
  <c r="P61" i="11"/>
  <c r="M61" i="11"/>
  <c r="J61" i="11"/>
  <c r="G61" i="11"/>
  <c r="O59" i="11"/>
  <c r="N59" i="11"/>
  <c r="P59" i="11" s="1"/>
  <c r="L59" i="11"/>
  <c r="K59" i="11"/>
  <c r="M59" i="11" s="1"/>
  <c r="I59" i="11"/>
  <c r="H59" i="11"/>
  <c r="J59" i="11" s="1"/>
  <c r="F59" i="11"/>
  <c r="E59" i="11"/>
  <c r="G59" i="11" s="1"/>
  <c r="P58" i="11"/>
  <c r="M58" i="11"/>
  <c r="J58" i="11"/>
  <c r="G58" i="11"/>
  <c r="P57" i="11"/>
  <c r="M57" i="11"/>
  <c r="J57" i="11"/>
  <c r="G57" i="11"/>
  <c r="P56" i="11"/>
  <c r="M56" i="11"/>
  <c r="J56" i="11"/>
  <c r="G56" i="11"/>
  <c r="P55" i="11"/>
  <c r="M55" i="11"/>
  <c r="J55" i="11"/>
  <c r="G55" i="11"/>
  <c r="P54" i="11"/>
  <c r="M54" i="11"/>
  <c r="J54" i="11"/>
  <c r="G54" i="11"/>
  <c r="O52" i="11"/>
  <c r="N52" i="11"/>
  <c r="P52" i="11" s="1"/>
  <c r="L52" i="11"/>
  <c r="K52" i="11"/>
  <c r="M52" i="11" s="1"/>
  <c r="I52" i="11"/>
  <c r="H52" i="11"/>
  <c r="J52" i="11" s="1"/>
  <c r="F52" i="11"/>
  <c r="E52" i="11"/>
  <c r="G52" i="11" s="1"/>
  <c r="P50" i="11"/>
  <c r="M50" i="11"/>
  <c r="J50" i="11"/>
  <c r="G50" i="11"/>
  <c r="P49" i="11"/>
  <c r="M49" i="11"/>
  <c r="J49" i="11"/>
  <c r="G49" i="11"/>
  <c r="P48" i="11"/>
  <c r="M48" i="11"/>
  <c r="J48" i="11"/>
  <c r="G48" i="11"/>
  <c r="P47" i="11"/>
  <c r="M47" i="11"/>
  <c r="J47" i="11"/>
  <c r="G47" i="11"/>
  <c r="P46" i="11"/>
  <c r="M46" i="11"/>
  <c r="J46" i="11"/>
  <c r="G46" i="11"/>
  <c r="O44" i="11"/>
  <c r="N44" i="11"/>
  <c r="L44" i="11"/>
  <c r="K44" i="11"/>
  <c r="I44" i="11"/>
  <c r="H44" i="11"/>
  <c r="J44" i="11" s="1"/>
  <c r="F44" i="11"/>
  <c r="E44" i="11"/>
  <c r="G44" i="11" s="1"/>
  <c r="P43" i="11"/>
  <c r="M43" i="11"/>
  <c r="J43" i="11"/>
  <c r="G43" i="11"/>
  <c r="P42" i="11"/>
  <c r="M42" i="11"/>
  <c r="J42" i="11"/>
  <c r="G42" i="11"/>
  <c r="P41" i="11"/>
  <c r="M41" i="11"/>
  <c r="J41" i="11"/>
  <c r="G41" i="11"/>
  <c r="P40" i="11"/>
  <c r="M40" i="11"/>
  <c r="J40" i="11"/>
  <c r="G40" i="11"/>
  <c r="P39" i="11"/>
  <c r="M39" i="11"/>
  <c r="J39" i="11"/>
  <c r="G39" i="11"/>
  <c r="O37" i="11"/>
  <c r="N37" i="11"/>
  <c r="L37" i="11"/>
  <c r="K37" i="11"/>
  <c r="I37" i="11"/>
  <c r="H37" i="11"/>
  <c r="J37" i="11" s="1"/>
  <c r="F37" i="11"/>
  <c r="E37" i="11"/>
  <c r="G37" i="11" s="1"/>
  <c r="P36" i="11"/>
  <c r="M36" i="11"/>
  <c r="J36" i="11"/>
  <c r="G36" i="11"/>
  <c r="O35" i="11"/>
  <c r="P35" i="11" s="1"/>
  <c r="L35" i="11"/>
  <c r="L12" i="11" s="1"/>
  <c r="J35" i="11"/>
  <c r="G35" i="11"/>
  <c r="P34" i="11"/>
  <c r="M34" i="11"/>
  <c r="J34" i="11"/>
  <c r="G34" i="11"/>
  <c r="O33" i="11"/>
  <c r="P33" i="11" s="1"/>
  <c r="L33" i="11"/>
  <c r="M33" i="11" s="1"/>
  <c r="J33" i="11"/>
  <c r="G33" i="11"/>
  <c r="P32" i="11"/>
  <c r="M32" i="11"/>
  <c r="J32" i="11"/>
  <c r="G32" i="11"/>
  <c r="N30" i="11"/>
  <c r="K30" i="11"/>
  <c r="I30" i="11"/>
  <c r="H30" i="11"/>
  <c r="J30" i="11" s="1"/>
  <c r="F30" i="11"/>
  <c r="E30" i="11"/>
  <c r="G30" i="11" s="1"/>
  <c r="P29" i="11"/>
  <c r="M29" i="11"/>
  <c r="J29" i="11"/>
  <c r="G29" i="11"/>
  <c r="P28" i="11"/>
  <c r="M28" i="11"/>
  <c r="J28" i="11"/>
  <c r="G28" i="11"/>
  <c r="P27" i="11"/>
  <c r="M27" i="11"/>
  <c r="J27" i="11"/>
  <c r="G27" i="11"/>
  <c r="P26" i="11"/>
  <c r="M26" i="11"/>
  <c r="J26" i="11"/>
  <c r="G26" i="11"/>
  <c r="P25" i="11"/>
  <c r="M25" i="11"/>
  <c r="J25" i="11"/>
  <c r="G25" i="11"/>
  <c r="O23" i="11"/>
  <c r="N23" i="11"/>
  <c r="L23" i="11"/>
  <c r="K23" i="11"/>
  <c r="I23" i="11"/>
  <c r="H23" i="11"/>
  <c r="J23" i="11" s="1"/>
  <c r="F23" i="11"/>
  <c r="E23" i="11"/>
  <c r="G23" i="11" s="1"/>
  <c r="P22" i="11"/>
  <c r="M22" i="11"/>
  <c r="J22" i="11"/>
  <c r="G22" i="11"/>
  <c r="P21" i="11"/>
  <c r="M21" i="11"/>
  <c r="J21" i="11"/>
  <c r="G21" i="11"/>
  <c r="P20" i="11"/>
  <c r="M20" i="11"/>
  <c r="J20" i="11"/>
  <c r="G20" i="11"/>
  <c r="P19" i="11"/>
  <c r="M19" i="11"/>
  <c r="J19" i="11"/>
  <c r="G19" i="11"/>
  <c r="P18" i="11"/>
  <c r="M18" i="11"/>
  <c r="J18" i="11"/>
  <c r="G18" i="11"/>
  <c r="O16" i="11"/>
  <c r="N16" i="11"/>
  <c r="L16" i="11"/>
  <c r="K16" i="11"/>
  <c r="I16" i="11"/>
  <c r="H16" i="11"/>
  <c r="J16" i="11" s="1"/>
  <c r="F16" i="11"/>
  <c r="E16" i="11"/>
  <c r="G16" i="11" s="1"/>
  <c r="O13" i="11"/>
  <c r="N13" i="11"/>
  <c r="L13" i="11"/>
  <c r="K13" i="11"/>
  <c r="I13" i="11"/>
  <c r="H13" i="11"/>
  <c r="J13" i="11" s="1"/>
  <c r="F13" i="11"/>
  <c r="E13" i="11"/>
  <c r="G13" i="11" s="1"/>
  <c r="N12" i="11"/>
  <c r="K12" i="11"/>
  <c r="I12" i="11"/>
  <c r="F12" i="11"/>
  <c r="E12" i="11"/>
  <c r="G12" i="11" s="1"/>
  <c r="O11" i="11"/>
  <c r="N11" i="11"/>
  <c r="P11" i="11" s="1"/>
  <c r="L11" i="11"/>
  <c r="K11" i="11"/>
  <c r="M11" i="11" s="1"/>
  <c r="I11" i="11"/>
  <c r="H11" i="11"/>
  <c r="J11" i="11" s="1"/>
  <c r="F11" i="11"/>
  <c r="E11" i="11"/>
  <c r="G11" i="11" s="1"/>
  <c r="N10" i="11"/>
  <c r="K10" i="11"/>
  <c r="I10" i="11"/>
  <c r="H10" i="11"/>
  <c r="J10" i="11" s="1"/>
  <c r="F10" i="11"/>
  <c r="E10" i="11"/>
  <c r="G10" i="11" s="1"/>
  <c r="O9" i="11"/>
  <c r="N9" i="11"/>
  <c r="P9" i="11" s="1"/>
  <c r="L9" i="11"/>
  <c r="K9" i="11"/>
  <c r="M9" i="11" s="1"/>
  <c r="I9" i="11"/>
  <c r="H9" i="11"/>
  <c r="J9" i="11" s="1"/>
  <c r="F9" i="11"/>
  <c r="E9" i="11"/>
  <c r="G9" i="11" s="1"/>
  <c r="D7" i="11"/>
  <c r="C7" i="11"/>
  <c r="P69" i="8"/>
  <c r="O92" i="8"/>
  <c r="N92" i="8"/>
  <c r="P92" i="8" s="1"/>
  <c r="L92" i="8"/>
  <c r="K92" i="8"/>
  <c r="M92" i="8" s="1"/>
  <c r="I92" i="8"/>
  <c r="H92" i="8"/>
  <c r="J92" i="8" s="1"/>
  <c r="F92" i="8"/>
  <c r="E92" i="8"/>
  <c r="G92" i="8" s="1"/>
  <c r="O84" i="8"/>
  <c r="N84" i="8"/>
  <c r="P84" i="8" s="1"/>
  <c r="L84" i="8"/>
  <c r="K84" i="8"/>
  <c r="M84" i="8" s="1"/>
  <c r="I84" i="8"/>
  <c r="H84" i="8"/>
  <c r="J84" i="8" s="1"/>
  <c r="F84" i="8"/>
  <c r="E84" i="8"/>
  <c r="G84" i="8" s="1"/>
  <c r="O74" i="8"/>
  <c r="N74" i="8"/>
  <c r="P74" i="8" s="1"/>
  <c r="L74" i="8"/>
  <c r="K74" i="8"/>
  <c r="M74" i="8" s="1"/>
  <c r="I74" i="8"/>
  <c r="H74" i="8"/>
  <c r="J74" i="8" s="1"/>
  <c r="F74" i="8"/>
  <c r="E74" i="8"/>
  <c r="G74" i="8" s="1"/>
  <c r="O67" i="8"/>
  <c r="N67" i="8"/>
  <c r="P67" i="8" s="1"/>
  <c r="L67" i="8"/>
  <c r="K67" i="8"/>
  <c r="M67" i="8" s="1"/>
  <c r="I67" i="8"/>
  <c r="H67" i="8"/>
  <c r="J67" i="8" s="1"/>
  <c r="F67" i="8"/>
  <c r="E67" i="8"/>
  <c r="G67" i="8" s="1"/>
  <c r="O59" i="8"/>
  <c r="N59" i="8"/>
  <c r="P59" i="8" s="1"/>
  <c r="L59" i="8"/>
  <c r="K59" i="8"/>
  <c r="M59" i="8" s="1"/>
  <c r="I59" i="8"/>
  <c r="H59" i="8"/>
  <c r="J59" i="8" s="1"/>
  <c r="F59" i="8"/>
  <c r="E59" i="8"/>
  <c r="G59" i="8" s="1"/>
  <c r="O52" i="8"/>
  <c r="N52" i="8"/>
  <c r="P52" i="8" s="1"/>
  <c r="L52" i="8"/>
  <c r="K52" i="8"/>
  <c r="M52" i="8" s="1"/>
  <c r="I52" i="8"/>
  <c r="H52" i="8"/>
  <c r="J52" i="8" s="1"/>
  <c r="F52" i="8"/>
  <c r="E52" i="8"/>
  <c r="G52" i="8" s="1"/>
  <c r="O44" i="8"/>
  <c r="N44" i="8"/>
  <c r="P44" i="8" s="1"/>
  <c r="L44" i="8"/>
  <c r="K44" i="8"/>
  <c r="M44" i="8" s="1"/>
  <c r="I44" i="8"/>
  <c r="H44" i="8"/>
  <c r="J44" i="8" s="1"/>
  <c r="F44" i="8"/>
  <c r="E44" i="8"/>
  <c r="G44" i="8" s="1"/>
  <c r="O37" i="8"/>
  <c r="N37" i="8"/>
  <c r="P37" i="8" s="1"/>
  <c r="L37" i="8"/>
  <c r="K37" i="8"/>
  <c r="M37" i="8" s="1"/>
  <c r="I37" i="8"/>
  <c r="H37" i="8"/>
  <c r="J37" i="8" s="1"/>
  <c r="F37" i="8"/>
  <c r="E37" i="8"/>
  <c r="G37" i="8" s="1"/>
  <c r="N30" i="8"/>
  <c r="P30" i="8" s="1"/>
  <c r="K30" i="8"/>
  <c r="M30" i="8" s="1"/>
  <c r="I30" i="8"/>
  <c r="H30" i="8"/>
  <c r="J30" i="8" s="1"/>
  <c r="F30" i="8"/>
  <c r="E30" i="8"/>
  <c r="G30" i="8" s="1"/>
  <c r="O23" i="8"/>
  <c r="N23" i="8"/>
  <c r="P23" i="8" s="1"/>
  <c r="L23" i="8"/>
  <c r="K23" i="8"/>
  <c r="M23" i="8" s="1"/>
  <c r="I23" i="8"/>
  <c r="H23" i="8"/>
  <c r="J23" i="8" s="1"/>
  <c r="F23" i="8"/>
  <c r="E23" i="8"/>
  <c r="G23" i="8" s="1"/>
  <c r="O16" i="8"/>
  <c r="N16" i="8"/>
  <c r="P16" i="8" s="1"/>
  <c r="L16" i="8"/>
  <c r="K16" i="8"/>
  <c r="M16" i="8" s="1"/>
  <c r="I16" i="8"/>
  <c r="H16" i="8"/>
  <c r="J16" i="8" s="1"/>
  <c r="F16" i="8"/>
  <c r="E16" i="8"/>
  <c r="G16" i="8" s="1"/>
  <c r="O100" i="8"/>
  <c r="N100" i="8"/>
  <c r="P100" i="8" s="1"/>
  <c r="L100" i="8"/>
  <c r="K100" i="8"/>
  <c r="M100" i="8" s="1"/>
  <c r="I100" i="8"/>
  <c r="H100" i="8"/>
  <c r="J100" i="8" s="1"/>
  <c r="F100" i="8"/>
  <c r="E100" i="8"/>
  <c r="G100" i="8" s="1"/>
  <c r="O100" i="9"/>
  <c r="N100" i="9"/>
  <c r="P100" i="9" s="1"/>
  <c r="L100" i="9"/>
  <c r="K100" i="9"/>
  <c r="M100" i="9" s="1"/>
  <c r="I100" i="9"/>
  <c r="H100" i="9"/>
  <c r="J100" i="9" s="1"/>
  <c r="F100" i="9"/>
  <c r="E100" i="9"/>
  <c r="G100" i="9" s="1"/>
  <c r="O92" i="9"/>
  <c r="N92" i="9"/>
  <c r="L92" i="9"/>
  <c r="K92" i="9"/>
  <c r="I92" i="9"/>
  <c r="H92" i="9"/>
  <c r="J92" i="9" s="1"/>
  <c r="F92" i="9"/>
  <c r="E92" i="9"/>
  <c r="G92" i="9" s="1"/>
  <c r="O84" i="9"/>
  <c r="N84" i="9"/>
  <c r="P84" i="9" s="1"/>
  <c r="L84" i="9"/>
  <c r="K84" i="9"/>
  <c r="M84" i="9" s="1"/>
  <c r="I84" i="9"/>
  <c r="H84" i="9"/>
  <c r="J84" i="9" s="1"/>
  <c r="F84" i="9"/>
  <c r="E84" i="9"/>
  <c r="G84" i="9" s="1"/>
  <c r="O74" i="9"/>
  <c r="N74" i="9"/>
  <c r="P74" i="9" s="1"/>
  <c r="L74" i="9"/>
  <c r="K74" i="9"/>
  <c r="M74" i="9" s="1"/>
  <c r="I74" i="9"/>
  <c r="H74" i="9"/>
  <c r="J74" i="9" s="1"/>
  <c r="F74" i="9"/>
  <c r="E74" i="9"/>
  <c r="G74" i="9" s="1"/>
  <c r="O67" i="9"/>
  <c r="N67" i="9"/>
  <c r="P67" i="9" s="1"/>
  <c r="L67" i="9"/>
  <c r="K67" i="9"/>
  <c r="M67" i="9" s="1"/>
  <c r="I67" i="9"/>
  <c r="H67" i="9"/>
  <c r="J67" i="9" s="1"/>
  <c r="F67" i="9"/>
  <c r="E67" i="9"/>
  <c r="G67" i="9" s="1"/>
  <c r="O59" i="9"/>
  <c r="N59" i="9"/>
  <c r="P59" i="9" s="1"/>
  <c r="L59" i="9"/>
  <c r="K59" i="9"/>
  <c r="M59" i="9" s="1"/>
  <c r="I59" i="9"/>
  <c r="H59" i="9"/>
  <c r="J59" i="9" s="1"/>
  <c r="F59" i="9"/>
  <c r="E59" i="9"/>
  <c r="G59" i="9" s="1"/>
  <c r="O52" i="9"/>
  <c r="N52" i="9"/>
  <c r="P52" i="9" s="1"/>
  <c r="L52" i="9"/>
  <c r="K52" i="9"/>
  <c r="M52" i="9" s="1"/>
  <c r="I52" i="9"/>
  <c r="H52" i="9"/>
  <c r="J52" i="9" s="1"/>
  <c r="F52" i="9"/>
  <c r="E52" i="9"/>
  <c r="G52" i="9" s="1"/>
  <c r="O44" i="9"/>
  <c r="N44" i="9"/>
  <c r="L44" i="9"/>
  <c r="K44" i="9"/>
  <c r="I44" i="9"/>
  <c r="H44" i="9"/>
  <c r="J44" i="9" s="1"/>
  <c r="F44" i="9"/>
  <c r="E44" i="9"/>
  <c r="G44" i="9" s="1"/>
  <c r="O37" i="9"/>
  <c r="N37" i="9"/>
  <c r="L37" i="9"/>
  <c r="K37" i="9"/>
  <c r="I37" i="9"/>
  <c r="H37" i="9"/>
  <c r="J37" i="9" s="1"/>
  <c r="F37" i="9"/>
  <c r="E37" i="9"/>
  <c r="G37" i="9" s="1"/>
  <c r="N30" i="9"/>
  <c r="K30" i="9"/>
  <c r="I30" i="9"/>
  <c r="H30" i="9"/>
  <c r="J30" i="9" s="1"/>
  <c r="F30" i="9"/>
  <c r="E30" i="9"/>
  <c r="G30" i="9" s="1"/>
  <c r="O23" i="9"/>
  <c r="N23" i="9"/>
  <c r="L23" i="9"/>
  <c r="K23" i="9"/>
  <c r="I23" i="9"/>
  <c r="H23" i="9"/>
  <c r="J23" i="9" s="1"/>
  <c r="F23" i="9"/>
  <c r="E23" i="9"/>
  <c r="G23" i="9" s="1"/>
  <c r="O16" i="9"/>
  <c r="N16" i="9"/>
  <c r="L16" i="9"/>
  <c r="K16" i="9"/>
  <c r="I16" i="9"/>
  <c r="H16" i="9"/>
  <c r="J16" i="9" s="1"/>
  <c r="F16" i="9"/>
  <c r="E16" i="9"/>
  <c r="G16" i="9" s="1"/>
  <c r="E10" i="9"/>
  <c r="G10" i="9" s="1"/>
  <c r="E10" i="8"/>
  <c r="G10" i="8" s="1"/>
  <c r="O9" i="9"/>
  <c r="O11" i="9"/>
  <c r="P102" i="9"/>
  <c r="M102" i="9"/>
  <c r="J102" i="9"/>
  <c r="G102" i="9"/>
  <c r="P98" i="9"/>
  <c r="M98" i="9"/>
  <c r="J98" i="9"/>
  <c r="G98" i="9"/>
  <c r="P97" i="9"/>
  <c r="M97" i="9"/>
  <c r="J97" i="9"/>
  <c r="G97" i="9"/>
  <c r="P96" i="9"/>
  <c r="M96" i="9"/>
  <c r="J96" i="9"/>
  <c r="G96" i="9"/>
  <c r="P95" i="9"/>
  <c r="M95" i="9"/>
  <c r="J95" i="9"/>
  <c r="G95" i="9"/>
  <c r="P94" i="9"/>
  <c r="M94" i="9"/>
  <c r="J94" i="9"/>
  <c r="G94" i="9"/>
  <c r="P90" i="9"/>
  <c r="M90" i="9"/>
  <c r="J90" i="9"/>
  <c r="G90" i="9"/>
  <c r="P89" i="9"/>
  <c r="M89" i="9"/>
  <c r="J89" i="9"/>
  <c r="G89" i="9"/>
  <c r="P88" i="9"/>
  <c r="M88" i="9"/>
  <c r="J88" i="9"/>
  <c r="G88" i="9"/>
  <c r="P87" i="9"/>
  <c r="M87" i="9"/>
  <c r="J87" i="9"/>
  <c r="G87" i="9"/>
  <c r="P86" i="9"/>
  <c r="M86" i="9"/>
  <c r="J86" i="9"/>
  <c r="G86" i="9"/>
  <c r="P80" i="9"/>
  <c r="M80" i="9"/>
  <c r="J80" i="9"/>
  <c r="G80" i="9"/>
  <c r="P79" i="9"/>
  <c r="M79" i="9"/>
  <c r="J79" i="9"/>
  <c r="G79" i="9"/>
  <c r="P78" i="9"/>
  <c r="M78" i="9"/>
  <c r="J78" i="9"/>
  <c r="G78" i="9"/>
  <c r="P77" i="9"/>
  <c r="M77" i="9"/>
  <c r="J77" i="9"/>
  <c r="G77" i="9"/>
  <c r="P76" i="9"/>
  <c r="M76" i="9"/>
  <c r="J76" i="9"/>
  <c r="G76" i="9"/>
  <c r="P73" i="9"/>
  <c r="M73" i="9"/>
  <c r="J73" i="9"/>
  <c r="G73" i="9"/>
  <c r="P72" i="9"/>
  <c r="M72" i="9"/>
  <c r="J72" i="9"/>
  <c r="G72" i="9"/>
  <c r="P71" i="9"/>
  <c r="M71" i="9"/>
  <c r="J71" i="9"/>
  <c r="G71" i="9"/>
  <c r="P70" i="9"/>
  <c r="M70" i="9"/>
  <c r="J70" i="9"/>
  <c r="G70" i="9"/>
  <c r="P69" i="9"/>
  <c r="M69" i="9"/>
  <c r="J69" i="9"/>
  <c r="G69" i="9"/>
  <c r="P65" i="9"/>
  <c r="M65" i="9"/>
  <c r="J65" i="9"/>
  <c r="G65" i="9"/>
  <c r="P64" i="9"/>
  <c r="M64" i="9"/>
  <c r="J64" i="9"/>
  <c r="G64" i="9"/>
  <c r="P63" i="9"/>
  <c r="M63" i="9"/>
  <c r="J63" i="9"/>
  <c r="G63" i="9"/>
  <c r="P62" i="9"/>
  <c r="M62" i="9"/>
  <c r="J62" i="9"/>
  <c r="G62" i="9"/>
  <c r="P61" i="9"/>
  <c r="M61" i="9"/>
  <c r="J61" i="9"/>
  <c r="G61" i="9"/>
  <c r="P58" i="9"/>
  <c r="M58" i="9"/>
  <c r="J58" i="9"/>
  <c r="G58" i="9"/>
  <c r="P57" i="9"/>
  <c r="M57" i="9"/>
  <c r="J57" i="9"/>
  <c r="G57" i="9"/>
  <c r="P56" i="9"/>
  <c r="M56" i="9"/>
  <c r="J56" i="9"/>
  <c r="G56" i="9"/>
  <c r="P55" i="9"/>
  <c r="M55" i="9"/>
  <c r="J55" i="9"/>
  <c r="G55" i="9"/>
  <c r="P54" i="9"/>
  <c r="M54" i="9"/>
  <c r="J54" i="9"/>
  <c r="G54" i="9"/>
  <c r="P50" i="9"/>
  <c r="M50" i="9"/>
  <c r="J50" i="9"/>
  <c r="G50" i="9"/>
  <c r="P49" i="9"/>
  <c r="M49" i="9"/>
  <c r="J49" i="9"/>
  <c r="G49" i="9"/>
  <c r="P48" i="9"/>
  <c r="M48" i="9"/>
  <c r="J48" i="9"/>
  <c r="G48" i="9"/>
  <c r="P47" i="9"/>
  <c r="M47" i="9"/>
  <c r="J47" i="9"/>
  <c r="G47" i="9"/>
  <c r="P46" i="9"/>
  <c r="M46" i="9"/>
  <c r="J46" i="9"/>
  <c r="G46" i="9"/>
  <c r="P43" i="9"/>
  <c r="M43" i="9"/>
  <c r="J43" i="9"/>
  <c r="G43" i="9"/>
  <c r="P42" i="9"/>
  <c r="M42" i="9"/>
  <c r="J42" i="9"/>
  <c r="G42" i="9"/>
  <c r="P41" i="9"/>
  <c r="M41" i="9"/>
  <c r="J41" i="9"/>
  <c r="G41" i="9"/>
  <c r="P40" i="9"/>
  <c r="M40" i="9"/>
  <c r="J40" i="9"/>
  <c r="G40" i="9"/>
  <c r="P39" i="9"/>
  <c r="M39" i="9"/>
  <c r="J39" i="9"/>
  <c r="G39" i="9"/>
  <c r="P36" i="9"/>
  <c r="M36" i="9"/>
  <c r="J36" i="9"/>
  <c r="G36" i="9"/>
  <c r="O35" i="9"/>
  <c r="P35" i="9" s="1"/>
  <c r="L35" i="9"/>
  <c r="J35" i="9"/>
  <c r="G35" i="9"/>
  <c r="P34" i="9"/>
  <c r="M34" i="9"/>
  <c r="J34" i="9"/>
  <c r="G34" i="9"/>
  <c r="O33" i="9"/>
  <c r="O30" i="9" s="1"/>
  <c r="L33" i="9"/>
  <c r="M33" i="9" s="1"/>
  <c r="J33" i="9"/>
  <c r="G33" i="9"/>
  <c r="P32" i="9"/>
  <c r="M32" i="9"/>
  <c r="J32" i="9"/>
  <c r="G32" i="9"/>
  <c r="P29" i="9"/>
  <c r="M29" i="9"/>
  <c r="J29" i="9"/>
  <c r="G29" i="9"/>
  <c r="P28" i="9"/>
  <c r="M28" i="9"/>
  <c r="J28" i="9"/>
  <c r="G28" i="9"/>
  <c r="P27" i="9"/>
  <c r="M27" i="9"/>
  <c r="J27" i="9"/>
  <c r="G27" i="9"/>
  <c r="P26" i="9"/>
  <c r="M26" i="9"/>
  <c r="J26" i="9"/>
  <c r="G26" i="9"/>
  <c r="P25" i="9"/>
  <c r="M25" i="9"/>
  <c r="J25" i="9"/>
  <c r="G25" i="9"/>
  <c r="P22" i="9"/>
  <c r="M22" i="9"/>
  <c r="J22" i="9"/>
  <c r="G22" i="9"/>
  <c r="P21" i="9"/>
  <c r="M21" i="9"/>
  <c r="J21" i="9"/>
  <c r="G21" i="9"/>
  <c r="P20" i="9"/>
  <c r="M20" i="9"/>
  <c r="J20" i="9"/>
  <c r="G20" i="9"/>
  <c r="P19" i="9"/>
  <c r="M19" i="9"/>
  <c r="J19" i="9"/>
  <c r="G19" i="9"/>
  <c r="P18" i="9"/>
  <c r="M18" i="9"/>
  <c r="J18" i="9"/>
  <c r="G18" i="9"/>
  <c r="O13" i="9"/>
  <c r="N13" i="9"/>
  <c r="L13" i="9"/>
  <c r="K13" i="9"/>
  <c r="I13" i="9"/>
  <c r="H13" i="9"/>
  <c r="J13" i="9" s="1"/>
  <c r="F13" i="9"/>
  <c r="E13" i="9"/>
  <c r="G13" i="9" s="1"/>
  <c r="N12" i="9"/>
  <c r="K12" i="9"/>
  <c r="I12" i="9"/>
  <c r="H12" i="9"/>
  <c r="J12" i="9" s="1"/>
  <c r="F12" i="9"/>
  <c r="E12" i="9"/>
  <c r="G12" i="9" s="1"/>
  <c r="N11" i="9"/>
  <c r="P11" i="9" s="1"/>
  <c r="L11" i="9"/>
  <c r="K11" i="9"/>
  <c r="M11" i="9" s="1"/>
  <c r="I11" i="9"/>
  <c r="H11" i="9"/>
  <c r="J11" i="9" s="1"/>
  <c r="F11" i="9"/>
  <c r="E11" i="9"/>
  <c r="G11" i="9" s="1"/>
  <c r="N10" i="9"/>
  <c r="K10" i="9"/>
  <c r="I10" i="9"/>
  <c r="H10" i="9"/>
  <c r="J10" i="9" s="1"/>
  <c r="F10" i="9"/>
  <c r="N9" i="9"/>
  <c r="P9" i="9" s="1"/>
  <c r="L9" i="9"/>
  <c r="K9" i="9"/>
  <c r="M9" i="9" s="1"/>
  <c r="I9" i="9"/>
  <c r="H9" i="9"/>
  <c r="J9" i="9" s="1"/>
  <c r="F9" i="9"/>
  <c r="E9" i="9"/>
  <c r="G9" i="9" s="1"/>
  <c r="D7" i="9"/>
  <c r="C7" i="9"/>
  <c r="E18" i="4"/>
  <c r="F18" i="4"/>
  <c r="E22" i="4"/>
  <c r="E31" i="4"/>
  <c r="E35" i="4"/>
  <c r="F35" i="4"/>
  <c r="E40" i="4"/>
  <c r="F40" i="4"/>
  <c r="E45" i="4"/>
  <c r="F45" i="4"/>
  <c r="P102" i="8"/>
  <c r="M102" i="8"/>
  <c r="J102" i="8"/>
  <c r="G102" i="8"/>
  <c r="P98" i="8"/>
  <c r="M98" i="8"/>
  <c r="J98" i="8"/>
  <c r="G98" i="8"/>
  <c r="P97" i="8"/>
  <c r="M97" i="8"/>
  <c r="J97" i="8"/>
  <c r="G97" i="8"/>
  <c r="P96" i="8"/>
  <c r="M96" i="8"/>
  <c r="J96" i="8"/>
  <c r="G96" i="8"/>
  <c r="P95" i="8"/>
  <c r="M95" i="8"/>
  <c r="J95" i="8"/>
  <c r="G95" i="8"/>
  <c r="P94" i="8"/>
  <c r="M94" i="8"/>
  <c r="J94" i="8"/>
  <c r="G94" i="8"/>
  <c r="P90" i="8"/>
  <c r="M90" i="8"/>
  <c r="J90" i="8"/>
  <c r="G90" i="8"/>
  <c r="P89" i="8"/>
  <c r="M89" i="8"/>
  <c r="J89" i="8"/>
  <c r="G89" i="8"/>
  <c r="P88" i="8"/>
  <c r="M88" i="8"/>
  <c r="J88" i="8"/>
  <c r="G88" i="8"/>
  <c r="P87" i="8"/>
  <c r="M87" i="8"/>
  <c r="J87" i="8"/>
  <c r="G87" i="8"/>
  <c r="P86" i="8"/>
  <c r="M86" i="8"/>
  <c r="J86" i="8"/>
  <c r="G86" i="8"/>
  <c r="P80" i="8"/>
  <c r="M80" i="8"/>
  <c r="J80" i="8"/>
  <c r="G80" i="8"/>
  <c r="P79" i="8"/>
  <c r="M79" i="8"/>
  <c r="J79" i="8"/>
  <c r="G79" i="8"/>
  <c r="P78" i="8"/>
  <c r="M78" i="8"/>
  <c r="J78" i="8"/>
  <c r="G78" i="8"/>
  <c r="P77" i="8"/>
  <c r="M77" i="8"/>
  <c r="J77" i="8"/>
  <c r="G77" i="8"/>
  <c r="P76" i="8"/>
  <c r="M76" i="8"/>
  <c r="J76" i="8"/>
  <c r="G76" i="8"/>
  <c r="P73" i="8"/>
  <c r="M73" i="8"/>
  <c r="J73" i="8"/>
  <c r="G73" i="8"/>
  <c r="P72" i="8"/>
  <c r="M72" i="8"/>
  <c r="J72" i="8"/>
  <c r="G72" i="8"/>
  <c r="P71" i="8"/>
  <c r="M71" i="8"/>
  <c r="J71" i="8"/>
  <c r="G71" i="8"/>
  <c r="P70" i="8"/>
  <c r="M70" i="8"/>
  <c r="J70" i="8"/>
  <c r="G70" i="8"/>
  <c r="M69" i="8"/>
  <c r="J69" i="8"/>
  <c r="G69" i="8"/>
  <c r="P65" i="8"/>
  <c r="M65" i="8"/>
  <c r="J65" i="8"/>
  <c r="G65" i="8"/>
  <c r="P64" i="8"/>
  <c r="M64" i="8"/>
  <c r="J64" i="8"/>
  <c r="G64" i="8"/>
  <c r="P63" i="8"/>
  <c r="M63" i="8"/>
  <c r="J63" i="8"/>
  <c r="G63" i="8"/>
  <c r="P62" i="8"/>
  <c r="M62" i="8"/>
  <c r="J62" i="8"/>
  <c r="G62" i="8"/>
  <c r="P61" i="8"/>
  <c r="M61" i="8"/>
  <c r="J61" i="8"/>
  <c r="G61" i="8"/>
  <c r="P58" i="8"/>
  <c r="M58" i="8"/>
  <c r="J58" i="8"/>
  <c r="G58" i="8"/>
  <c r="P57" i="8"/>
  <c r="M57" i="8"/>
  <c r="J57" i="8"/>
  <c r="G57" i="8"/>
  <c r="P56" i="8"/>
  <c r="M56" i="8"/>
  <c r="J56" i="8"/>
  <c r="G56" i="8"/>
  <c r="P55" i="8"/>
  <c r="M55" i="8"/>
  <c r="J55" i="8"/>
  <c r="G55" i="8"/>
  <c r="P54" i="8"/>
  <c r="M54" i="8"/>
  <c r="J54" i="8"/>
  <c r="G54" i="8"/>
  <c r="P50" i="8"/>
  <c r="M50" i="8"/>
  <c r="J50" i="8"/>
  <c r="G50" i="8"/>
  <c r="P49" i="8"/>
  <c r="M49" i="8"/>
  <c r="J49" i="8"/>
  <c r="G49" i="8"/>
  <c r="P48" i="8"/>
  <c r="M48" i="8"/>
  <c r="J48" i="8"/>
  <c r="G48" i="8"/>
  <c r="P47" i="8"/>
  <c r="M47" i="8"/>
  <c r="J47" i="8"/>
  <c r="G47" i="8"/>
  <c r="P46" i="8"/>
  <c r="M46" i="8"/>
  <c r="J46" i="8"/>
  <c r="G46" i="8"/>
  <c r="P43" i="8"/>
  <c r="M43" i="8"/>
  <c r="J43" i="8"/>
  <c r="G43" i="8"/>
  <c r="P42" i="8"/>
  <c r="M42" i="8"/>
  <c r="J42" i="8"/>
  <c r="G42" i="8"/>
  <c r="P41" i="8"/>
  <c r="M41" i="8"/>
  <c r="J41" i="8"/>
  <c r="G41" i="8"/>
  <c r="P40" i="8"/>
  <c r="M40" i="8"/>
  <c r="J40" i="8"/>
  <c r="G40" i="8"/>
  <c r="P39" i="8"/>
  <c r="M39" i="8"/>
  <c r="J39" i="8"/>
  <c r="G39" i="8"/>
  <c r="P36" i="8"/>
  <c r="M36" i="8"/>
  <c r="J36" i="8"/>
  <c r="G36" i="8"/>
  <c r="P35" i="8"/>
  <c r="O35" i="8"/>
  <c r="O12" i="8" s="1"/>
  <c r="M35" i="8"/>
  <c r="L35" i="8"/>
  <c r="L12" i="8" s="1"/>
  <c r="J35" i="8"/>
  <c r="G35" i="8"/>
  <c r="P34" i="8"/>
  <c r="M34" i="8"/>
  <c r="J34" i="8"/>
  <c r="G34" i="8"/>
  <c r="P33" i="8"/>
  <c r="O33" i="8"/>
  <c r="O10" i="8" s="1"/>
  <c r="M33" i="8"/>
  <c r="L33" i="8"/>
  <c r="L10" i="8" s="1"/>
  <c r="J33" i="8"/>
  <c r="G33" i="8"/>
  <c r="P32" i="8"/>
  <c r="M32" i="8"/>
  <c r="J32" i="8"/>
  <c r="G32" i="8"/>
  <c r="P29" i="8"/>
  <c r="M29" i="8"/>
  <c r="J29" i="8"/>
  <c r="G29" i="8"/>
  <c r="P28" i="8"/>
  <c r="M28" i="8"/>
  <c r="J28" i="8"/>
  <c r="G28" i="8"/>
  <c r="P27" i="8"/>
  <c r="M27" i="8"/>
  <c r="J27" i="8"/>
  <c r="G27" i="8"/>
  <c r="P26" i="8"/>
  <c r="M26" i="8"/>
  <c r="J26" i="8"/>
  <c r="G26" i="8"/>
  <c r="P25" i="8"/>
  <c r="M25" i="8"/>
  <c r="J25" i="8"/>
  <c r="G25" i="8"/>
  <c r="P22" i="8"/>
  <c r="M22" i="8"/>
  <c r="J22" i="8"/>
  <c r="G22" i="8"/>
  <c r="P21" i="8"/>
  <c r="M21" i="8"/>
  <c r="J21" i="8"/>
  <c r="G21" i="8"/>
  <c r="P20" i="8"/>
  <c r="M20" i="8"/>
  <c r="J20" i="8"/>
  <c r="G20" i="8"/>
  <c r="P19" i="8"/>
  <c r="M19" i="8"/>
  <c r="J19" i="8"/>
  <c r="G19" i="8"/>
  <c r="P18" i="8"/>
  <c r="M18" i="8"/>
  <c r="J18" i="8"/>
  <c r="G18" i="8"/>
  <c r="O13" i="8"/>
  <c r="N13" i="8"/>
  <c r="P13" i="8" s="1"/>
  <c r="L13" i="8"/>
  <c r="K13" i="8"/>
  <c r="M13" i="8" s="1"/>
  <c r="I13" i="8"/>
  <c r="H13" i="8"/>
  <c r="J13" i="8" s="1"/>
  <c r="F13" i="8"/>
  <c r="E13" i="8"/>
  <c r="G13" i="8" s="1"/>
  <c r="N12" i="8"/>
  <c r="P12" i="8" s="1"/>
  <c r="K12" i="8"/>
  <c r="M12" i="8" s="1"/>
  <c r="I12" i="8"/>
  <c r="H12" i="8"/>
  <c r="J12" i="8" s="1"/>
  <c r="F12" i="8"/>
  <c r="E12" i="8"/>
  <c r="G12" i="8" s="1"/>
  <c r="O11" i="8"/>
  <c r="N11" i="8"/>
  <c r="P11" i="8" s="1"/>
  <c r="L11" i="8"/>
  <c r="K11" i="8"/>
  <c r="M11" i="8" s="1"/>
  <c r="I11" i="8"/>
  <c r="H11" i="8"/>
  <c r="J11" i="8" s="1"/>
  <c r="F11" i="8"/>
  <c r="E11" i="8"/>
  <c r="G11" i="8" s="1"/>
  <c r="N10" i="8"/>
  <c r="P10" i="8" s="1"/>
  <c r="K10" i="8"/>
  <c r="M10" i="8" s="1"/>
  <c r="I10" i="8"/>
  <c r="H10" i="8"/>
  <c r="J10" i="8" s="1"/>
  <c r="F10" i="8"/>
  <c r="O9" i="8"/>
  <c r="N9" i="8"/>
  <c r="P9" i="8" s="1"/>
  <c r="L9" i="8"/>
  <c r="K9" i="8"/>
  <c r="M9" i="8" s="1"/>
  <c r="I9" i="8"/>
  <c r="H9" i="8"/>
  <c r="J9" i="8" s="1"/>
  <c r="F9" i="8"/>
  <c r="E9" i="8"/>
  <c r="G9" i="8" s="1"/>
  <c r="D7" i="8"/>
  <c r="C7" i="8"/>
  <c r="L121" i="6"/>
  <c r="I121" i="6"/>
  <c r="L120" i="6"/>
  <c r="I120" i="6"/>
  <c r="L119" i="6"/>
  <c r="I119" i="6"/>
  <c r="L118" i="6"/>
  <c r="I118" i="6"/>
  <c r="L117" i="6"/>
  <c r="I117" i="6"/>
  <c r="L116" i="6"/>
  <c r="I116" i="6"/>
  <c r="L115" i="6"/>
  <c r="I115" i="6"/>
  <c r="K114" i="6"/>
  <c r="J114" i="6"/>
  <c r="L114" i="6" s="1"/>
  <c r="H114" i="6"/>
  <c r="G114" i="6"/>
  <c r="I114" i="6" s="1"/>
  <c r="F114" i="6"/>
  <c r="L111" i="6"/>
  <c r="I111" i="6"/>
  <c r="L110" i="6"/>
  <c r="I110" i="6"/>
  <c r="L109" i="6"/>
  <c r="I109" i="6"/>
  <c r="L108" i="6"/>
  <c r="I108" i="6"/>
  <c r="L107" i="6"/>
  <c r="I107" i="6"/>
  <c r="L106" i="6"/>
  <c r="I106" i="6"/>
  <c r="L105" i="6"/>
  <c r="I105" i="6"/>
  <c r="K104" i="6"/>
  <c r="J104" i="6"/>
  <c r="L104" i="6" s="1"/>
  <c r="H104" i="6"/>
  <c r="G104" i="6"/>
  <c r="I104" i="6" s="1"/>
  <c r="F104" i="6"/>
  <c r="D104" i="6"/>
  <c r="L101" i="6"/>
  <c r="I101" i="6"/>
  <c r="L100" i="6"/>
  <c r="I100" i="6"/>
  <c r="L99" i="6"/>
  <c r="I99" i="6"/>
  <c r="L98" i="6"/>
  <c r="I98" i="6"/>
  <c r="L97" i="6"/>
  <c r="I97" i="6"/>
  <c r="L96" i="6"/>
  <c r="I96" i="6"/>
  <c r="L95" i="6"/>
  <c r="I95" i="6"/>
  <c r="K94" i="6"/>
  <c r="J94" i="6"/>
  <c r="L94" i="6" s="1"/>
  <c r="H94" i="6"/>
  <c r="G94" i="6"/>
  <c r="I94" i="6" s="1"/>
  <c r="F94" i="6"/>
  <c r="L92" i="6"/>
  <c r="I92" i="6"/>
  <c r="L91" i="6"/>
  <c r="I91" i="6"/>
  <c r="L90" i="6"/>
  <c r="I90" i="6"/>
  <c r="L89" i="6"/>
  <c r="I89" i="6"/>
  <c r="L88" i="6"/>
  <c r="I88" i="6"/>
  <c r="L87" i="6"/>
  <c r="I87" i="6"/>
  <c r="L86" i="6"/>
  <c r="I86" i="6"/>
  <c r="K85" i="6"/>
  <c r="J85" i="6"/>
  <c r="L85" i="6" s="1"/>
  <c r="H85" i="6"/>
  <c r="G85" i="6"/>
  <c r="I85" i="6" s="1"/>
  <c r="F85" i="6"/>
  <c r="L82" i="6"/>
  <c r="I82" i="6"/>
  <c r="L81" i="6"/>
  <c r="I81" i="6"/>
  <c r="L80" i="6"/>
  <c r="I80" i="6"/>
  <c r="L79" i="6"/>
  <c r="I79" i="6"/>
  <c r="L78" i="6"/>
  <c r="I78" i="6"/>
  <c r="L77" i="6"/>
  <c r="I77" i="6"/>
  <c r="L76" i="6"/>
  <c r="I76" i="6"/>
  <c r="K75" i="6"/>
  <c r="J75" i="6"/>
  <c r="L75" i="6" s="1"/>
  <c r="H75" i="6"/>
  <c r="G75" i="6"/>
  <c r="I75" i="6" s="1"/>
  <c r="F75" i="6"/>
  <c r="L73" i="6"/>
  <c r="I73" i="6"/>
  <c r="L72" i="6"/>
  <c r="I72" i="6"/>
  <c r="L71" i="6"/>
  <c r="I71" i="6"/>
  <c r="L70" i="6"/>
  <c r="I70" i="6"/>
  <c r="L69" i="6"/>
  <c r="I69" i="6"/>
  <c r="L68" i="6"/>
  <c r="I68" i="6"/>
  <c r="L67" i="6"/>
  <c r="I67" i="6"/>
  <c r="K66" i="6"/>
  <c r="J66" i="6"/>
  <c r="L66" i="6" s="1"/>
  <c r="H66" i="6"/>
  <c r="G66" i="6"/>
  <c r="I66" i="6" s="1"/>
  <c r="F66" i="6"/>
  <c r="L63" i="6"/>
  <c r="I63" i="6"/>
  <c r="L62" i="6"/>
  <c r="I62" i="6"/>
  <c r="L61" i="6"/>
  <c r="I61" i="6"/>
  <c r="L60" i="6"/>
  <c r="I60" i="6"/>
  <c r="L59" i="6"/>
  <c r="I59" i="6"/>
  <c r="L58" i="6"/>
  <c r="I58" i="6"/>
  <c r="K56" i="6"/>
  <c r="J56" i="6"/>
  <c r="L56" i="6" s="1"/>
  <c r="H56" i="6"/>
  <c r="G56" i="6"/>
  <c r="I56" i="6" s="1"/>
  <c r="F56" i="6"/>
  <c r="L54" i="6"/>
  <c r="I54" i="6"/>
  <c r="L53" i="6"/>
  <c r="I53" i="6"/>
  <c r="L52" i="6"/>
  <c r="I52" i="6"/>
  <c r="L51" i="6"/>
  <c r="I51" i="6"/>
  <c r="L50" i="6"/>
  <c r="I50" i="6"/>
  <c r="L49" i="6"/>
  <c r="I49" i="6"/>
  <c r="K47" i="6"/>
  <c r="J47" i="6"/>
  <c r="L47" i="6" s="1"/>
  <c r="H47" i="6"/>
  <c r="G47" i="6"/>
  <c r="I47" i="6" s="1"/>
  <c r="F47" i="6"/>
  <c r="L45" i="6"/>
  <c r="I45" i="6"/>
  <c r="L44" i="6"/>
  <c r="I44" i="6"/>
  <c r="L43" i="6"/>
  <c r="I43" i="6"/>
  <c r="L42" i="6"/>
  <c r="I42" i="6"/>
  <c r="L41" i="6"/>
  <c r="I41" i="6"/>
  <c r="L40" i="6"/>
  <c r="I40" i="6"/>
  <c r="K38" i="6"/>
  <c r="J38" i="6"/>
  <c r="L38" i="6" s="1"/>
  <c r="H38" i="6"/>
  <c r="G38" i="6"/>
  <c r="I38" i="6" s="1"/>
  <c r="F38" i="6"/>
  <c r="L36" i="6"/>
  <c r="I36" i="6"/>
  <c r="L35" i="6"/>
  <c r="I35" i="6"/>
  <c r="L34" i="6"/>
  <c r="I34" i="6"/>
  <c r="L33" i="6"/>
  <c r="I33" i="6"/>
  <c r="L32" i="6"/>
  <c r="I32" i="6"/>
  <c r="L31" i="6"/>
  <c r="I31" i="6"/>
  <c r="K29" i="6"/>
  <c r="J29" i="6"/>
  <c r="L29" i="6" s="1"/>
  <c r="H29" i="6"/>
  <c r="G29" i="6"/>
  <c r="I29" i="6" s="1"/>
  <c r="F29" i="6"/>
  <c r="L27" i="6"/>
  <c r="I27" i="6"/>
  <c r="L26" i="6"/>
  <c r="I26" i="6"/>
  <c r="L25" i="6"/>
  <c r="I25" i="6"/>
  <c r="L24" i="6"/>
  <c r="I24" i="6"/>
  <c r="L23" i="6"/>
  <c r="I23" i="6"/>
  <c r="L22" i="6"/>
  <c r="I22" i="6"/>
  <c r="K20" i="6"/>
  <c r="J20" i="6"/>
  <c r="L20" i="6" s="1"/>
  <c r="H20" i="6"/>
  <c r="G20" i="6"/>
  <c r="I20" i="6" s="1"/>
  <c r="F20" i="6"/>
  <c r="K16" i="6"/>
  <c r="H16" i="6"/>
  <c r="G16" i="6"/>
  <c r="I16" i="6" s="1"/>
  <c r="F16" i="6"/>
  <c r="K15" i="6"/>
  <c r="J15" i="6"/>
  <c r="L15" i="6" s="1"/>
  <c r="H15" i="6"/>
  <c r="G15" i="6"/>
  <c r="I15" i="6" s="1"/>
  <c r="F15" i="6"/>
  <c r="K14" i="6"/>
  <c r="J14" i="6"/>
  <c r="L14" i="6" s="1"/>
  <c r="H14" i="6"/>
  <c r="G14" i="6"/>
  <c r="I14" i="6" s="1"/>
  <c r="F14" i="6"/>
  <c r="K13" i="6"/>
  <c r="J13" i="6"/>
  <c r="L13" i="6" s="1"/>
  <c r="H13" i="6"/>
  <c r="G13" i="6"/>
  <c r="I13" i="6" s="1"/>
  <c r="F13" i="6"/>
  <c r="K12" i="6"/>
  <c r="J12" i="6"/>
  <c r="L12" i="6" s="1"/>
  <c r="H12" i="6"/>
  <c r="G12" i="6"/>
  <c r="I12" i="6" s="1"/>
  <c r="F12" i="6"/>
  <c r="K11" i="6"/>
  <c r="J11" i="6"/>
  <c r="L11" i="6" s="1"/>
  <c r="H11" i="6"/>
  <c r="G11" i="6"/>
  <c r="I11" i="6" s="1"/>
  <c r="F11" i="6"/>
  <c r="E17" i="4"/>
  <c r="G17" i="4" s="1"/>
  <c r="F16" i="4"/>
  <c r="E16" i="4"/>
  <c r="G16" i="4" s="1"/>
  <c r="E30" i="4"/>
  <c r="G30" i="4" s="1"/>
  <c r="E29" i="4"/>
  <c r="G29" i="4" s="1"/>
  <c r="G49" i="4"/>
  <c r="G48" i="4"/>
  <c r="G47" i="4"/>
  <c r="G43" i="4"/>
  <c r="G42" i="4"/>
  <c r="G38" i="4"/>
  <c r="G37" i="4"/>
  <c r="G34" i="4"/>
  <c r="G33" i="4"/>
  <c r="G25" i="4"/>
  <c r="G24" i="4"/>
  <c r="G21" i="4"/>
  <c r="G20" i="4"/>
  <c r="O10" i="9"/>
  <c r="P9" i="12"/>
  <c r="G10" i="4"/>
  <c r="P13" i="9" l="1"/>
  <c r="O35" i="14"/>
  <c r="M13" i="9"/>
  <c r="O33" i="12"/>
  <c r="O10" i="12" s="1"/>
  <c r="E7" i="12"/>
  <c r="G7" i="12" s="1"/>
  <c r="L10" i="11"/>
  <c r="L7" i="11" s="1"/>
  <c r="R12" i="14"/>
  <c r="L30" i="11"/>
  <c r="M30" i="11" s="1"/>
  <c r="F10" i="4"/>
  <c r="P92" i="11"/>
  <c r="O12" i="9"/>
  <c r="P12" i="9" s="1"/>
  <c r="G40" i="4"/>
  <c r="I7" i="12"/>
  <c r="L30" i="14"/>
  <c r="O35" i="12"/>
  <c r="O12" i="12" s="1"/>
  <c r="M16" i="11"/>
  <c r="F7" i="11"/>
  <c r="P37" i="11"/>
  <c r="P44" i="11"/>
  <c r="E11" i="4"/>
  <c r="G11" i="4" s="1"/>
  <c r="M35" i="11"/>
  <c r="R10" i="14"/>
  <c r="R7" i="14" s="1"/>
  <c r="M12" i="11"/>
  <c r="U30" i="12"/>
  <c r="P33" i="9"/>
  <c r="P16" i="9"/>
  <c r="P23" i="9"/>
  <c r="M44" i="9"/>
  <c r="F7" i="12"/>
  <c r="R30" i="14"/>
  <c r="H7" i="14"/>
  <c r="J7" i="14" s="1"/>
  <c r="Q7" i="12"/>
  <c r="S7" i="12" s="1"/>
  <c r="G31" i="4"/>
  <c r="P37" i="9"/>
  <c r="P92" i="9"/>
  <c r="O10" i="11"/>
  <c r="P10" i="11" s="1"/>
  <c r="G18" i="4"/>
  <c r="O30" i="8"/>
  <c r="K9" i="6"/>
  <c r="I7" i="11"/>
  <c r="M37" i="11"/>
  <c r="N7" i="8"/>
  <c r="P7" i="8" s="1"/>
  <c r="R10" i="12"/>
  <c r="T7" i="12"/>
  <c r="V7" i="12" s="1"/>
  <c r="L30" i="8"/>
  <c r="N7" i="12"/>
  <c r="P7" i="12" s="1"/>
  <c r="Q7" i="14"/>
  <c r="S7" i="14" s="1"/>
  <c r="P16" i="11"/>
  <c r="P23" i="11"/>
  <c r="H7" i="9"/>
  <c r="J7" i="9" s="1"/>
  <c r="N7" i="9"/>
  <c r="M13" i="11"/>
  <c r="L12" i="14"/>
  <c r="L7" i="8"/>
  <c r="G35" i="4"/>
  <c r="M92" i="9"/>
  <c r="M44" i="11"/>
  <c r="N7" i="11"/>
  <c r="O7" i="8"/>
  <c r="M23" i="9"/>
  <c r="K7" i="11"/>
  <c r="M23" i="11"/>
  <c r="F11" i="4"/>
  <c r="G14" i="4"/>
  <c r="L35" i="12"/>
  <c r="L30" i="12" s="1"/>
  <c r="R12" i="12"/>
  <c r="E7" i="14"/>
  <c r="G7" i="14" s="1"/>
  <c r="P10" i="9"/>
  <c r="R30" i="12"/>
  <c r="G27" i="4"/>
  <c r="P13" i="11"/>
  <c r="G22" i="4"/>
  <c r="G45" i="4"/>
  <c r="M35" i="9"/>
  <c r="L12" i="9"/>
  <c r="M12" i="9" s="1"/>
  <c r="J9" i="6"/>
  <c r="E7" i="9"/>
  <c r="G7" i="9" s="1"/>
  <c r="O12" i="14"/>
  <c r="G9" i="6"/>
  <c r="I9" i="6" s="1"/>
  <c r="F9" i="6"/>
  <c r="F7" i="8"/>
  <c r="K7" i="9"/>
  <c r="P30" i="9"/>
  <c r="M92" i="11"/>
  <c r="K7" i="12"/>
  <c r="M7" i="12" s="1"/>
  <c r="F7" i="13"/>
  <c r="F7" i="14"/>
  <c r="K7" i="14"/>
  <c r="M7" i="14" s="1"/>
  <c r="I7" i="14"/>
  <c r="I7" i="8"/>
  <c r="K7" i="8"/>
  <c r="M7" i="8" s="1"/>
  <c r="I7" i="9"/>
  <c r="M16" i="9"/>
  <c r="P44" i="9"/>
  <c r="U7" i="12"/>
  <c r="T7" i="14"/>
  <c r="V7" i="14" s="1"/>
  <c r="H9" i="6"/>
  <c r="F7" i="9"/>
  <c r="M37" i="9"/>
  <c r="L30" i="9"/>
  <c r="M30" i="9" s="1"/>
  <c r="E27" i="4"/>
  <c r="L10" i="14"/>
  <c r="H7" i="12"/>
  <c r="J7" i="12" s="1"/>
  <c r="E7" i="11"/>
  <c r="G7" i="11" s="1"/>
  <c r="E14" i="4"/>
  <c r="M9" i="14"/>
  <c r="O10" i="14"/>
  <c r="F27" i="4"/>
  <c r="N7" i="14"/>
  <c r="P7" i="14" s="1"/>
  <c r="H7" i="8"/>
  <c r="J7" i="8" s="1"/>
  <c r="H7" i="11"/>
  <c r="J7" i="11" s="1"/>
  <c r="O12" i="11"/>
  <c r="E7" i="8"/>
  <c r="G7" i="8" s="1"/>
  <c r="L10" i="9"/>
  <c r="F14" i="4"/>
  <c r="O30" i="11"/>
  <c r="P30" i="11" s="1"/>
  <c r="O30" i="12" l="1"/>
  <c r="M10" i="11"/>
  <c r="E8" i="4"/>
  <c r="G8" i="4" s="1"/>
  <c r="F8" i="4"/>
  <c r="O7" i="12"/>
  <c r="L12" i="12"/>
  <c r="L7" i="12" s="1"/>
  <c r="M7" i="11"/>
  <c r="O7" i="9"/>
  <c r="R7" i="12"/>
  <c r="L9" i="6"/>
  <c r="L7" i="14"/>
  <c r="P7" i="9"/>
  <c r="L7" i="9"/>
  <c r="M7" i="9" s="1"/>
  <c r="M10" i="9"/>
  <c r="P12" i="11"/>
  <c r="O7" i="11"/>
  <c r="P7" i="11" s="1"/>
</calcChain>
</file>

<file path=xl/sharedStrings.xml><?xml version="1.0" encoding="utf-8"?>
<sst xmlns="http://schemas.openxmlformats.org/spreadsheetml/2006/main" count="1187" uniqueCount="333">
  <si>
    <t>№</t>
  </si>
  <si>
    <t>Общая стоимость проекта</t>
  </si>
  <si>
    <t>Всего:</t>
  </si>
  <si>
    <t>Наименование и источники их финансирования</t>
  </si>
  <si>
    <t>Срок реализации</t>
  </si>
  <si>
    <t>в % к прогнозу</t>
  </si>
  <si>
    <t>Фактически освоено</t>
  </si>
  <si>
    <t>Текущее состояние</t>
  </si>
  <si>
    <t>экв. млн. долл США</t>
  </si>
  <si>
    <t>Информация</t>
  </si>
  <si>
    <t>в том числе:</t>
  </si>
  <si>
    <t>собственные средства предприятий</t>
  </si>
  <si>
    <t>иностранные кредиты под гарантию Правительства</t>
  </si>
  <si>
    <t>прямые иностранные инвестиции</t>
  </si>
  <si>
    <t>кредиты комерческих банков</t>
  </si>
  <si>
    <t>другие источники (указать)</t>
  </si>
  <si>
    <t>2013-2018гг.</t>
  </si>
  <si>
    <t>2013-2017гг.</t>
  </si>
  <si>
    <t>средства фонда реконструкции и развития</t>
  </si>
  <si>
    <t>Обновление (замена) морально и физически устаревшего оборудования</t>
  </si>
  <si>
    <t>Поддержание производственной мощности ОАО "Узбекуголь"</t>
  </si>
  <si>
    <t>Модернизация железнодорожного парка и железнодорожного хозяйства ОАО "Узбеккумир"</t>
  </si>
  <si>
    <t>Строительство Разреза "Апартак"</t>
  </si>
  <si>
    <t>2014-2016 гг.</t>
  </si>
  <si>
    <t>их них:</t>
  </si>
  <si>
    <t>модернизация и реконструкция</t>
  </si>
  <si>
    <t>Модернизация ОАО "Шаргункумир"</t>
  </si>
  <si>
    <t>2013-2016 гг.</t>
  </si>
  <si>
    <t>Согласно ПП-2069 от 18.11.2013г.</t>
  </si>
  <si>
    <t>Переходящие с 2013 года</t>
  </si>
  <si>
    <t>Согласно ПП-1855</t>
  </si>
  <si>
    <t>Корпоративная сеть технологической связи и передачи данных (КСПД) ПП-1855</t>
  </si>
  <si>
    <t>Автоматизированная информационная система централизованного диспетчерского контроля и управления производством (АИС ЦДК) ПП-1855</t>
  </si>
  <si>
    <t>Согласно ПКМ-161</t>
  </si>
  <si>
    <t>Строительство и оснащение 
территориально-дистрибьюторских центров в Ферганской долине ПКМ-161</t>
  </si>
  <si>
    <t>Строительство и оснащение 
территориально-дистрибьюторских центров в Каракалпакстане, Харезмской и Бухарской областях ПКМ-161</t>
  </si>
  <si>
    <t>Согласно ПКМ-193</t>
  </si>
  <si>
    <t>Строительство и оснащение дополнительных филиалов УП "Хоразм кумир етказувчи" ПКМ-193</t>
  </si>
  <si>
    <t>Перевод энергоблоков  № 1-5 Ново-Ангренской ТЭС на круглогодичное сжигание угля ( 1 этап)  с модернизацией разреза"Ангренский" ПП-1350</t>
  </si>
  <si>
    <t>Согласно ПП-1350</t>
  </si>
  <si>
    <t>1. ПТЭО проекта разработан и направлен на рассмотрение НТС "Узтяжнефтехимгазпроект" для экспертизы.
2. Имеются протоколы намерений на поставку оборудования от заводов производителей и их диллеров.
3. Привлечение кредитных средств и открытие финансирования требуется осуществить после получения экспертизы НТС и утверждения ПТЭО.
4. Расчет ПТЭО показывает превышение предварительной стоимости проекта в 5 (пять) раз.
5. Необходимо завершить выбор варианта реализации проекта, разработку ПТЭО проекта, согласование ПТЭО проекта с уполномоченными органами экспертизы.
6. Ускорить рассмотрение ПТЭО в "Узтяжнефтегазхимпроект" и уполномоченных органах.</t>
  </si>
  <si>
    <t>1. ПТЭР проекта разработан НИПИ "Угольпром", обсуждён на техническом совете ОАО "Узбекуголь".
2. 27.02.14г.по ПТЭР проекта "Узтяжнефтегазхимпроект" выдал заключение НТС. Письмом от 28.02.14г. № 01-13/307 проект ПТЭР внесен на экспертизу Госархитекстрой .
3. Заключены контракты на сумму 0,8 млн. долл. Ускорить заключение контрактов на 2014 год согласно графика закупа оборудования.
4. Ускорить рассмотрение ПТЭР проекта в уполномоченных органах.</t>
  </si>
  <si>
    <t xml:space="preserve">1. ПТЭР проекта разработан НИПИ "Угольпром", обсуждён на техническом совете ОАО "Узбекуголь".
2. 27.02.14г.по ПТЭР проекта "Узтяжнефтегазхимпроект" выдал заключение НТС. Письмом от 28.02.14г. № 01-13/307 проект ПТЭР внесен на экспертизу Госархитекстрой .
3. Заключены контракты на сумму 4,1 млн. долл.
4. Ускорить рассмотрение ПТЭР проекта в уполномоченных органах.
</t>
  </si>
  <si>
    <t>1. Заключены контракты 30,6 млн. долл.
2. Открыта кредитная линия на сумму 9,8 млн.долл. на приобретение тяговых агрегатов в количестве 2ед, и представлена заявка на 16,7 млн. долл Асака банк для закупа экскаваторов.
3. Осуществлена отгрузка 1 ед. экскаватора ЭКГ-15М без предварительной оплаты.
4. Приобретены 2 ед. экскаваторов с гидромолотом на лизинговой основе.
5. ПТЭР проекта разработан НИПИ "Угольпром", обсуждён на техническом совете ОАО "Узбекуголь".
6. 27.02.14г.по ПТЭР проекта "Узтяжнефтегазхимпроект" выдал заключение НТС. Письмом от 28.02.14г. № 01-13/307 проект ПТЭР внесен на экспертизу Госархитекстрой .
7. Произведено освоение на 5,97 млн.долл. за счет собственных средств.
8. Ускорить рассмотрение ПТЭР проекта в уполномоченных органах</t>
  </si>
  <si>
    <t>1. Кредитный договор на выделение средств на стадии заключения c халк банк 
2. СМР ведутся с отстованием.
3. Оснащены 12 ед. погрузчиками.
4. Ожидаемое выделение средств 15-16 марта.</t>
  </si>
  <si>
    <t>1. Средства в размере 3,5 млн. долл.халк банк привлечены в 2013 году и направлены на приобретение оборудования и выполнение СМР.
2. Оборудование на стадии изготовления (MAN,ISUZU) , весы приобретены 3шт.</t>
  </si>
  <si>
    <t>1. Средства в размере 7,2 млрд. сум халк банк привлечены в 2013 году и направлены на приобретение оборудования и выполнение СМР.
2. Приобретены в лизинг 6 MAN, 17 ISUZU.
3. Весы на стадии изготовления.
4. Брикетная фабрика установлена</t>
  </si>
  <si>
    <t xml:space="preserve">1. Осуществляется пробная эксплуатация в течении  2 месяцев  ЦПТ, поставка оборудования ПСК "Джигиристан", строительство конвейеров угольного направления и I этап ПСК.
2 Недофинансировано 7,0 млн. долл. с ФРУО ГАК "Узбекэнерго".
3. Неустойчивость земленного полотна и отставание вскрышных работ препятствует монтажу 3 линии ЦПТ и забойных конвейеров.
</t>
  </si>
  <si>
    <t>Кредитующий банк</t>
  </si>
  <si>
    <t>Алокабанк</t>
  </si>
  <si>
    <t>Кредитующий банк не определен</t>
  </si>
  <si>
    <t>Эксимбанк КНР</t>
  </si>
  <si>
    <t>Ипотека банк, Асака банк</t>
  </si>
  <si>
    <t>Алока банк</t>
  </si>
  <si>
    <t>Халк банк</t>
  </si>
  <si>
    <t>Создаваемая годовая мощность</t>
  </si>
  <si>
    <t>Прогноз привлечения на 2014г.</t>
  </si>
  <si>
    <t>Освоение инвестиций, млн.долл</t>
  </si>
  <si>
    <t>Создаваемые рабочие места</t>
  </si>
  <si>
    <t>январь-февраль 2014г</t>
  </si>
  <si>
    <t>январь-март 2014г</t>
  </si>
  <si>
    <t>(наименование продукции и годовая мощность в натуральном выражении)</t>
  </si>
  <si>
    <t>прогноз</t>
  </si>
  <si>
    <t>факт</t>
  </si>
  <si>
    <t>выполнение, %</t>
  </si>
  <si>
    <t>900 тыс. тонн</t>
  </si>
  <si>
    <t>Замена изношенного оборудования
Проектная мощность разреза «Ангренский» 5100 тыс. тонн в год бурого угля.</t>
  </si>
  <si>
    <t>Объект
Проектная мощность разреза «Ангренский» 5100 тыс. тонн в год бурого угля.</t>
  </si>
  <si>
    <t>Объект</t>
  </si>
  <si>
    <t>2013г.</t>
  </si>
  <si>
    <t>2013-2014гг.</t>
  </si>
  <si>
    <t>о реализации инвестиционных проектов по ОАО "Узбекуголь" за январь - март 2014г.</t>
  </si>
  <si>
    <t>Форма №3</t>
  </si>
  <si>
    <t>ожид.</t>
  </si>
  <si>
    <t>другие источники (прочие)</t>
  </si>
  <si>
    <t xml:space="preserve"> -</t>
  </si>
  <si>
    <t>млн. долл.</t>
  </si>
  <si>
    <t>Наименование хозобъединений</t>
  </si>
  <si>
    <t>Кол-во проектов</t>
  </si>
  <si>
    <t>январь-март 2014 года</t>
  </si>
  <si>
    <t>январь-июнь 2014 года</t>
  </si>
  <si>
    <t>%</t>
  </si>
  <si>
    <t>ожидаемое</t>
  </si>
  <si>
    <t>Всего</t>
  </si>
  <si>
    <t>прямые иностранные инвестиции и кредиты</t>
  </si>
  <si>
    <t>собственные средства</t>
  </si>
  <si>
    <t>средства Фонда реконструкции и развития</t>
  </si>
  <si>
    <t>кредиты коммерческих банков</t>
  </si>
  <si>
    <t xml:space="preserve">кредиты привлекаемые под гарантию Правительства </t>
  </si>
  <si>
    <t>из них:</t>
  </si>
  <si>
    <t>Согласно ПП-2069</t>
  </si>
  <si>
    <t>Строительство разреза "Апартак"</t>
  </si>
  <si>
    <t>Строительство и оснащение территориально-дистрибьюторских центров в Каракалпакстане, Харезмской и Бухарской областях ПКМ-161</t>
  </si>
  <si>
    <t>Прочие объекты производственного назначения</t>
  </si>
  <si>
    <t>По проекту КСПД на 13 февраля 2014 года.  В период с мая по 21.10.2013г. ГУП «Алокалойиха» разработан рабочий проект.
06.07.2013г. получено положительное экспертное заключение от экспертной комиссии Координационного совета Государственного комитета связи, информатизации и телекоммуникационных технологий РУз.
Получено разрешение от Государственного комитета по радиочастотам (ГКРЧ) на ввоз и эксплуатацию на рабочих частотах диапазона 5,0 ГГц базовых станций и радиорелейных систем WiMAX.
По результатам конкурсного отбора заключены  4 договора,которые прошли регистрацию в МВЭСИТ 24.12.2013г. и зарегистрированы в Алокабанке.
- контракт №ABC-2910/13 от 29.10.2013г. с  ABC Succesfull Technologies Limited (Великобритания), 
- контракт  №213/РВ-13 от 30.10.2013г. с  ЗАО «Информтехника и Промсвязь» (Россия), 
-  контракт № ZT131022от 23.10.2013г.  с Jiangsu Zhongtian Technology Co.,Ltd., (ZTT)  (Китай) 
-  контракт №  AGS-UZBEKUGOL-01/11/13 от 01.11.2013г. 
 Пакеты документов переданы в Алокабанк для оформления кредита.
12.03.2014г. Алока банк отказал в заключении кредитного договора на финансирование КСПД.</t>
  </si>
  <si>
    <t>По проекту АИС ЦДК  на 13 февраля 2014 года. В период с мая по 03.10.2013г. ООО «Угольпроект LTD» разработан рабочий проект.
06.07.2013г. получено положительное экспертное заключение от экспертной комиссии  Координационного совета Государственного комитета связи, информатизации и телекоммуникационных технологий РУз.
По результатам конкурсного отбора  заключен контракт №2013/UZB-450/AIS от 09.10.2013г. с  ЗАО «КонсОМ СКС»  (Россия), на реализацию проекта «под ключ».
24.12.2013г. получено ПОИ проекта в компании ОМИК.
10.03.2014г. договора сданы в МВЭСИТ на рассмотрение.</t>
  </si>
  <si>
    <t>1. Ведутся переговоры с победителем конкурсного отбора на предмет заключения контракта.
2. Контракт разработан, подписан со стороны ОАО "Узбекуголь" и направлен в компанию "China coal" для подписания письмом № 01-12-75 оть 31.01.2014 года. 
3. 13.02.14г корпорацией  CCTEG представлено письмо  спредложением  по оптимизации  количества оборудования  по шахте "шаргуньская" и исключение из проекта разработку  шахты "Бойсунская" с последующим направлением высвободившихся средств  на увиличение стоимости по СМР  и управленческих расходов   по работам выполняемым   субподрядной организацией. Корпорации CCTEG  рекомендовано  строго руководствоваться требованиями конкурсной документации  и провести монтаж  механизированных комплексов   в лавах № 1,2. управленческие расходы проработать  с  субподрядчиком.
6 марта 2014 года. направлено письмо Вице - президента  корпорации ССТЕG Заместителью Пемьер-Министра Республики Узбекистан Ибрагимову Г.И., в котором внесены предложения; в случае принятия, которых китайская сторона готова подписать контракт.
11 марта 2014 года на рабочем совещании в АГМК (Фарманов) работникам, заинтересованным в подготовке и подписании контракта по проекту «Модернизация ОАО «Шаргунькумир» (Кривенко, Оруджов, Кучаров, Саидов, Черевиченко, Хонов, Мирзалиев, Назаров, Нормуратов) дано поручение детально проанализировать и в двухдневной срок дать предложения по возможности полного или частичного выполнения предложений корпорации ССТЕG, изложенных в письме Вице-президента Заместителю Премьер - министра Республики Узбекистан от 06 марта 2014 года
4. Требуется  ускорить заключение контракта  по реализации проекта  строго  по конкурсной документации .</t>
  </si>
  <si>
    <t>Поддержание производственной мощности 
ОАО "Узбекуголь"</t>
  </si>
  <si>
    <t>Модернизация железнодорожного хозяйства 
ОАО "Узбекуголь"</t>
  </si>
  <si>
    <t>Обновление (замена) морально и физически устаревшего оборудования ОАО "Узбекуголь"</t>
  </si>
  <si>
    <t>январь-декабрь 2014 года</t>
  </si>
  <si>
    <t>Модернизация железнодорожного хозяйства ОАО "Узбекуголь"</t>
  </si>
  <si>
    <t>по ожидаемым показателям освоения и привлечения инвестиций (кредиты ФРР, международных финансовых институтов, прямые иностранные инвестиции, собственные средства, кредиты коммерческих банков) за январь-март и январь-июнь 2014г. по ОАО "Узбекуголь".</t>
  </si>
  <si>
    <t>по ожидаемым показателям освоения и привлечения инвестиций (кредиты ФРР, международных финансовых институтов, прямые иностранные инвестиции, собственные средства, кредиты коммерческих банков) за январь-март 2014 года и в целом 2014г. по ОАО "Узбекуголь".</t>
  </si>
  <si>
    <t>о ходе подготовки/реализации инвестиционных проектов, переходящих с 2013 года</t>
  </si>
  <si>
    <t>Приложение №1</t>
  </si>
  <si>
    <t>привлечение</t>
  </si>
  <si>
    <t>освоение</t>
  </si>
  <si>
    <t xml:space="preserve"> Строительство и оснащение дополнительных филиалов УП "Хоразм кумир етказувчи" ПКМ-193</t>
  </si>
  <si>
    <t>по ожидаемым показателям освоения и привлечения инвестиций (кредиты ФРР, международных финансовых институтов, прямые иностранные инвестиции, собственные средства, кредиты коммерческих банков) за I и II квартал 2014г. по ОАО "Узбекуголь".</t>
  </si>
  <si>
    <t>I квартал</t>
  </si>
  <si>
    <t>II квартал</t>
  </si>
  <si>
    <t>1 полугодие</t>
  </si>
  <si>
    <t>Основание для включения в прогноз</t>
  </si>
  <si>
    <t>Иностранный инвестор/кредитор</t>
  </si>
  <si>
    <t>Проект инвестиционной программы ОАО "Узбекуголь" на 2015 год.</t>
  </si>
  <si>
    <t>Прогноз  освоения на 2015 год</t>
  </si>
  <si>
    <t>ВСЕГО</t>
  </si>
  <si>
    <t>в том числе по источникам финансирования</t>
  </si>
  <si>
    <t>Собственные средства</t>
  </si>
  <si>
    <t>ФРРУз</t>
  </si>
  <si>
    <t>Прямые иностранные инвестиции</t>
  </si>
  <si>
    <t>Кредиты комерческих банков</t>
  </si>
  <si>
    <t>ОАО "Узбекуголь"</t>
  </si>
  <si>
    <t>новое строительство</t>
  </si>
  <si>
    <t>Постановление Кабинета Министров от 06.06.2013г. №161</t>
  </si>
  <si>
    <t>по ожидаемым показателям освоения и привлечения инвестиций (кредиты ФРР, международных финансовых институтов, прямые иностранные инвестиции, собственные средства, кредиты коммерческих банков) за январь-июль 2014 года и в целом 2014г. 
по ОАО "Узбекуголь".</t>
  </si>
  <si>
    <t>январь-июль 2014 года</t>
  </si>
  <si>
    <t>Источники финансирования</t>
  </si>
  <si>
    <t xml:space="preserve">Строительство и оснащение 
территориально-дистрибьюторских центров в Ферганской долине </t>
  </si>
  <si>
    <t>2014г.</t>
  </si>
  <si>
    <t xml:space="preserve">
 Монтаж и пуско-наладка  приостановлен до возобновления поставщиком работ.
</t>
  </si>
  <si>
    <t>В рамках проекта в т.г. ожидается освоение средств в размере 4,5 млн.долл., из них в IV квартале т.г. - 1,2 млн.долл. за счет приобретения 3 ед. автосамосвалов MAN, 15 автосамосвалов ISUZU и проведения СМР.</t>
  </si>
  <si>
    <t>Ведется работа по завершению  СМР</t>
  </si>
  <si>
    <t>ГК "Халк банки"</t>
  </si>
  <si>
    <t>Завершается СМР</t>
  </si>
  <si>
    <t>Ведется работа по поставки оборудования и пуско-наладки.</t>
  </si>
  <si>
    <t xml:space="preserve">В рамках проекта за IV квартал освоены средства в размере 6,20 млн. долл. за счет приобретения 6 ед. автосамосвалов MAN, 22 автосамосвалов ISUZU, 12 ед. фронтальных погрузчиков.
</t>
  </si>
  <si>
    <t>млн.долл.</t>
  </si>
  <si>
    <t>Прочие проекты производственного назначения</t>
  </si>
  <si>
    <t>Прогноз освоения за 2014г.</t>
  </si>
  <si>
    <t>АКБ "Алокабанк"</t>
  </si>
  <si>
    <t xml:space="preserve">собственные средства </t>
  </si>
  <si>
    <t>экв. млн.долл.США</t>
  </si>
  <si>
    <t>кредиты Фонда реконструкции и развития</t>
  </si>
  <si>
    <t>Проектная мощность</t>
  </si>
  <si>
    <t>Сроки реализации</t>
  </si>
  <si>
    <t>Основание 
для реализации проекта</t>
  </si>
  <si>
    <t>иностранные кредиты под гарантию Республики Узбекистан</t>
  </si>
  <si>
    <t>СМР</t>
  </si>
  <si>
    <t>оборудование, инвентарь</t>
  </si>
  <si>
    <t>прочие</t>
  </si>
  <si>
    <t xml:space="preserve">  из них</t>
  </si>
  <si>
    <t xml:space="preserve">бюджетные средства </t>
  </si>
  <si>
    <t>Иностранный партнер</t>
  </si>
  <si>
    <t>Имеющиеся проблемы</t>
  </si>
  <si>
    <t>Пути решения</t>
  </si>
  <si>
    <t xml:space="preserve">Наименование 
инициаторов и проектов </t>
  </si>
  <si>
    <t xml:space="preserve">в % к годовому прогнозу </t>
  </si>
  <si>
    <t>в % к прогнозу периода</t>
  </si>
  <si>
    <t>Обслуживающий банк исполнителя по проекту</t>
  </si>
  <si>
    <t xml:space="preserve"> Остаток на 01.01.2019г.</t>
  </si>
  <si>
    <t>Прогноз привлечения 
на 2019г.</t>
  </si>
  <si>
    <t>Прогноз привлечения 
на отчетный период 2019г.</t>
  </si>
  <si>
    <t>Факт привлечения 
на отчетный период 2019г.</t>
  </si>
  <si>
    <t>Прогноз освоения 
на 2019г.</t>
  </si>
  <si>
    <t>Электрификация железнодорожного участка Пап-Наманган-Андижан</t>
  </si>
  <si>
    <t>Строительство кольцевой надземной линии метрополитена в городе Ташкенте</t>
  </si>
  <si>
    <t>Электрификация железнодорожной линии Карши-Китаб с организацией скоростного движения пассажирских поездов</t>
  </si>
  <si>
    <t>Строительство железнодорожной линии Ургенч-Хива</t>
  </si>
  <si>
    <t>Строительство электрифицированной железнодорожной линии Ангрен-Пап с электрификация участка "Пап-Коканд-Андижан"</t>
  </si>
  <si>
    <t>Строительство второго этапа Юнусабадской линии Ташкентского метрополитена</t>
  </si>
  <si>
    <t>Строительство Сергелийской линии Ташкентского метрополитена</t>
  </si>
  <si>
    <t>Строительство шахты "Ангренская"</t>
  </si>
  <si>
    <t>145,1 км</t>
  </si>
  <si>
    <t>АБР</t>
  </si>
  <si>
    <t>2017-2021 гг.</t>
  </si>
  <si>
    <t>Постановление Президента Республики Узбекистан 
от 17.10.2017г. №ПП-3336</t>
  </si>
  <si>
    <t>52,1 км</t>
  </si>
  <si>
    <t xml:space="preserve">Постановление Президента Республики Узбекистан 
от 19.05.2017г. №ПП-2979;
№ УП-5447 от 24.05.2018г. </t>
  </si>
  <si>
    <t>124 км</t>
  </si>
  <si>
    <t>2017-2019 гг.</t>
  </si>
  <si>
    <t>Постановление Президента Республики Узбекистан
от 10.07.2017г. №ПП-3121</t>
  </si>
  <si>
    <t>33,78 км</t>
  </si>
  <si>
    <t>Постановление Президента Республики Узбекистан
от 25.04.2017г. №ПП-2927</t>
  </si>
  <si>
    <t>2,9 км</t>
  </si>
  <si>
    <t>Постановление Президента Республики Узбекистан
от 07.11.2016г. №ПП-2653</t>
  </si>
  <si>
    <t>7,1 км</t>
  </si>
  <si>
    <t>АБИИ</t>
  </si>
  <si>
    <t>2017-2020 гг.</t>
  </si>
  <si>
    <t xml:space="preserve">Постановление Президента Республики Узбекистан
от 29.11.2016г. №ПП-2664  </t>
  </si>
  <si>
    <t>объект</t>
  </si>
  <si>
    <t>4,0 млн.тн угля</t>
  </si>
  <si>
    <t xml:space="preserve"> Эксимбанк 
КНР</t>
  </si>
  <si>
    <t>Постановление Президента Республики Узбекистан 
от 13.06.2017г. №ПП-3054</t>
  </si>
  <si>
    <t>Модернизация железнодорожного участка Андижан-Савай-Ханабад с организацией пригородного движения поездов</t>
  </si>
  <si>
    <t>Реабилитация железнодорожных путей</t>
  </si>
  <si>
    <t>Строительство грузовых вагонов</t>
  </si>
  <si>
    <t>Восстановление с продлением срока службы, модернизация и переоборудование грузовых вагонов</t>
  </si>
  <si>
    <t>Обновление состава пассажирских вагонов</t>
  </si>
  <si>
    <t xml:space="preserve">Восстановление локомотивов </t>
  </si>
  <si>
    <t>Приобретение оборудования и технологий для подразделений компании</t>
  </si>
  <si>
    <t>Модернизация АО «Шаргунькумир» с доведением проектной мощности до 900 тысячи тонн каменного угля в год</t>
  </si>
  <si>
    <t>Модернизация вагонов метро с продлением их срока службы на 15 лет</t>
  </si>
  <si>
    <t>65 км</t>
  </si>
  <si>
    <t>960 шт.</t>
  </si>
  <si>
    <t>2015-2019 гг.</t>
  </si>
  <si>
    <t>Постановление Президента Республики Узбекистан
от 06.03.2015г. №ПП-2313</t>
  </si>
  <si>
    <t>4350 шт.</t>
  </si>
  <si>
    <t>Указ Президента Республики Узбекистан
от 04.03.2015г. №УП-4707</t>
  </si>
  <si>
    <t>7281 шт.</t>
  </si>
  <si>
    <t>82 шт.</t>
  </si>
  <si>
    <t>164 шт.</t>
  </si>
  <si>
    <t>добыча каменного угля до 900 тыс. тонн в год</t>
  </si>
  <si>
    <t xml:space="preserve"> Эксимбанк 
КНР/
ГБРК КНР</t>
  </si>
  <si>
    <t>Постановления Президента Республики Узбекистан 
от 13.06.2017г. №ПП-3054;
от 13.01.2017г. №ПП-2727</t>
  </si>
  <si>
    <t>2016-2019 гг.</t>
  </si>
  <si>
    <t xml:space="preserve">Постановление КМ РУз  от 03.02.2016г. №24 </t>
  </si>
  <si>
    <t>Освоение Байсунского месторождения каменного угля с добычей до 50,0 тыс. тонн угля в год</t>
  </si>
  <si>
    <t>50 тыс.тн угля</t>
  </si>
  <si>
    <t>2018-2019 гг.</t>
  </si>
  <si>
    <t>Протокол Президента Республики Узбекистан 
от 27.01.2018г. №1358-ХХ</t>
  </si>
  <si>
    <t>ООО "УГМК Холдинг"</t>
  </si>
  <si>
    <t>Постановление Президента Республики Узбекистан 
от 19.07.2018г. №ПП-3874</t>
  </si>
  <si>
    <t>12,7 млн. шт.</t>
  </si>
  <si>
    <t>ООО "Селена"</t>
  </si>
  <si>
    <t>2018-2020 гг.</t>
  </si>
  <si>
    <t>Постановления Президента Республики Узбекистан
от 30.06.2017г. №ПП-3104;
от 03.01.2018г. №ПП-3456.</t>
  </si>
  <si>
    <t>5 составов</t>
  </si>
  <si>
    <t>Протокол Президента Республики Узбекистан 
от 02.08.2018г. №13206-ХХ</t>
  </si>
  <si>
    <t>Распоряжение Президента Республики Узбекистан
от 11.09.18 г. 
Р-5364</t>
  </si>
  <si>
    <t xml:space="preserve">
Постановления Президента Республики Узбекистан
от 18.06.2013г. №ПП-1985,
от 26.06.2015г. №ПП-2362,
от 17.09.2015г. №ПКМ-269 </t>
  </si>
  <si>
    <r>
      <t xml:space="preserve">Приобретение подвижного состава для Ташкентского метрополитена
</t>
    </r>
    <r>
      <rPr>
        <i/>
        <sz val="24"/>
        <rFont val="Times New Roman"/>
        <family val="1"/>
        <charset val="204"/>
      </rPr>
      <t>кредиты Фонда реконструкции и развития</t>
    </r>
  </si>
  <si>
    <t>иностранные кредиты под гарантию Республики Узбекистан (Эксимбанк КНР)</t>
  </si>
  <si>
    <t>иностранные кредиты под гарантию Республики Узбекистан (АБР)</t>
  </si>
  <si>
    <t>Строительство современного аэропортового комплекса гражданской (деловой) авиации на базе аэродрома "Ташкент-Восточный" (1 этап)</t>
  </si>
  <si>
    <t>в % к 
прогнозу
по ускорению</t>
  </si>
  <si>
    <t>модернизация 
96 вагонов</t>
  </si>
  <si>
    <t xml:space="preserve">Работа ведется в соответствии с ПП-2313 от 06.03.15г. ПТЭО и ПСД не требуются. </t>
  </si>
  <si>
    <t>По другим проектам</t>
  </si>
  <si>
    <t>бюджетные средства</t>
  </si>
  <si>
    <t xml:space="preserve">ТЭО Бухарского завода угольных брикетов 18.01.2019г согласовано с ОНТС и повторно 30.01.2019 г. внесено в Центр при НАПУ для утверждения проекта.
ТЭО Сырдарьинского завода угольных брикетов внесен в НАПУ 9.01.2019 г. полученные замечания устраняются со стороны ТТЛ. </t>
  </si>
  <si>
    <t>Электрификация железнодорожной линии Мароканд-Навои</t>
  </si>
  <si>
    <t>Организация производства металлоконструкций - двутавровые балки, стальные колонны и фермы, уголковые опоры ЛЭП</t>
  </si>
  <si>
    <t>Реализация проекта по созданию СП АО "НПК "Уралвагонзавод" и АО "ТМЗ" по производству рефрижераторных контейнеров в ходе переговоров в марте 2018 года признана сторонами экономически нецелесообразным (письмо №РТ31-4024 от 3 апреля 2018 г.). В связи с чем проект заменен.  Разработана проектно-сметная документация, ведутся работы по реконструкции произдодственного здания. Ведутся строительно-монтажные работы корпуса, ремонт кровли и благоустройства территории.</t>
  </si>
  <si>
    <t>Строительство двухпутной электрификационной железнодорожной линии Янгиер-Джизак</t>
  </si>
  <si>
    <t>Организация производства сложных металлоконструкции и железобетонных изделий на базе УП "Янгиер темир бетон конструкциялар заводи" для строительства и реконструкция мостов и дорожных развязок</t>
  </si>
  <si>
    <t>Строительство ж.д. вокзала на ст. Денау и ст. Сариасия</t>
  </si>
  <si>
    <t>Строительство цементного завода в Пахтачинском районе Самаркандской области</t>
  </si>
  <si>
    <t>2018-2021 гг.</t>
  </si>
  <si>
    <t>Строительство второго пути электрифицированной ж.д. линии Навои-Бухара</t>
  </si>
  <si>
    <t xml:space="preserve">В соответствии с приказом АО «Узбекистон темир йуллари» от 10.08.2018 года №1513-НЗ «Об утверждении порядка осуществления закупки товаров (работ, услуг) в рамках действия Закона «О государственных закупках», дирекцией внесена докладная Закупочную комиссию от 30.08.2018 года № NОКS-4065 для принятия решения о необходимости и обоснованности приобретения заявленной услуги (разработки проектной документации) и получения разрешения на осуществление конкурсного отбора. </t>
  </si>
  <si>
    <t>Строительства пункта пропуска Ок-куприк</t>
  </si>
  <si>
    <t>Проектирование объекта «Строительство железнодорожного пункта пропуска «Ок-Куприк» включен в адресный список проектно - изыскательских работ, на 2018 год за счет собственных средств АО «Узбекистон темир йуллари». Согласно решением Закупочной комиссии от 19.03.2019 года объявлен повторный  конкурс по отбору проектной организации на разработку проектной документации.</t>
  </si>
  <si>
    <t>Реконструкция ст. Чирчик</t>
  </si>
  <si>
    <t>Приказ №2419-НЗ
 от 29.12.2017г</t>
  </si>
  <si>
    <t>Постановления Президента Республики Узбекистан
от 07.08.2017г. №ПП-3174</t>
  </si>
  <si>
    <t>ПП-2874 от7.04.2017г</t>
  </si>
  <si>
    <t>2,40 км</t>
  </si>
  <si>
    <t>Приказ АО "УТЙ" №67-Н
 от 18.02.2019г</t>
  </si>
  <si>
    <t>ПП-1041 от 20.01.2009г 
ПП2313-НЗ от 06.03.2015г</t>
  </si>
  <si>
    <t>75/50 пасс</t>
  </si>
  <si>
    <t>Приказ №1493-НЗ
 от 08.08.2018г</t>
  </si>
  <si>
    <t>1,05 млн. тонн в год</t>
  </si>
  <si>
    <t>Протокол поручения Президента Руз от 14.11.2017г №14411-хх</t>
  </si>
  <si>
    <t>92,12 км</t>
  </si>
  <si>
    <t>Протокол ОНТС №4 от 9.04.2018г</t>
  </si>
  <si>
    <t>№УП-5414 от 12.04.2018г</t>
  </si>
  <si>
    <t>Приказ АО "УТЙ" №2264-НЗ
 от 07.12.2017г</t>
  </si>
  <si>
    <t xml:space="preserve">Поручение Президента РУз №6037-хх от 22.05.2017г </t>
  </si>
  <si>
    <t>Реконструкция зданий цехов территории "М" передаваемых в уставный фонд, приобретение спецтехники и транспортных средств</t>
  </si>
  <si>
    <t xml:space="preserve">Проведена реконструкция зданий и сооружений территории "М", благоустройство территории </t>
  </si>
  <si>
    <t>Строительство зоны отдыха</t>
  </si>
  <si>
    <t>Ведутся строительно-монтажные работы</t>
  </si>
  <si>
    <t>Протокол №05-05/1-270 от 06.12.2017г</t>
  </si>
  <si>
    <t>Организация производства сэндвич панелей</t>
  </si>
  <si>
    <t>Организация производства тротуарной плитки, брусчатки и бордюров из гранита</t>
  </si>
  <si>
    <t>панели</t>
  </si>
  <si>
    <t>брусчатка, бордюр</t>
  </si>
  <si>
    <t>балки, колонны, фермы, опоры</t>
  </si>
  <si>
    <t>ПКМ №349-15 РУз от 04.06.2017г</t>
  </si>
  <si>
    <t>замена изношенного оборудования</t>
  </si>
  <si>
    <t>ПП-3054 от 13.06.2017г</t>
  </si>
  <si>
    <t>Закуплены 15 сверхтяжелых автосамосвалов БелАЗ для работы в карьерах</t>
  </si>
  <si>
    <t>Строительство заводов по производству угольных брикетов в Сырдарьинской и Бухарской областях Республики</t>
  </si>
  <si>
    <t>Строительство подъездного железнодорожного пути к пути АО "Ташкентский металлургический завод"</t>
  </si>
  <si>
    <t xml:space="preserve">Строительство парка "Навруз" в г. Ташкент </t>
  </si>
  <si>
    <t>иностранные кредиты под гарантию Республики Узбекистан (МБРР и Эксимбанк КНР)</t>
  </si>
  <si>
    <t>На стадии определения инвестора</t>
  </si>
  <si>
    <t>Первым заместителем Премьер - министра Республики Узбекистан Раматовым А.Ж. от 19.07.2018 года утверждена  Дорожная карта (План практических мер) по обеспечению выполнения поручений Президента Республики Узбекистан в части реализации проекта «Организация и производство сложных металлических конструкций и железобетонных конструкций на базе бывшего завода «Янгиер темир бетон конструкциялари заводи». Срок внесения ТЭО проекта на утверждения  декабрь 2019 года.</t>
  </si>
  <si>
    <t xml:space="preserve">Согласно протоколу конкурсного отбора заключены договора подряда на строительство здания поста ЭЦ совмещенного с пассажирским залом, благоустройству и озеленению территории на станции Чирчик с ООО «Махмудов Зоиджон» и ООО "TMZ KАPITAL QURILISH". Завершено работы по зданиям, наружным сетям водопровода и канализации, благоустройство территории.
Ведутся подготовительные работы по пожарного сигнализации здании.
</t>
  </si>
  <si>
    <t>Всего по АО "Узбекистон темир йуллари":</t>
  </si>
  <si>
    <t>в т.ч. Всего по ПП-4067 из них:</t>
  </si>
  <si>
    <t xml:space="preserve">Получено оборудование в уставный фонд - 2,67 млн. долл. Приобретено вспомогательное оборудование и спец.техника - 0,07 млн. долл.  В настоящее время осуществляется монтаж, наладка и запуск оборудования, также ведутся благоустройства территории. </t>
  </si>
  <si>
    <t>Получено оборудование в уставный фонд - 8,17 млн. долл. Приобретено вспомогательное оборудование и спец.техника - 2,31 млн. долл.   Ведутся строительно-монтажные работы корпуса, ремонт кровли и благоустройства территории.</t>
  </si>
  <si>
    <t>181,4 км</t>
  </si>
  <si>
    <t>Эксимбанк КНР/
МБРР</t>
  </si>
  <si>
    <t>2013-2019 гг.</t>
  </si>
  <si>
    <t>Постановление Президента Республики Узбекистан 
от 29.09.2017г. №ПП-3298</t>
  </si>
  <si>
    <t xml:space="preserve">
Заключен договор на осуществление подрядных работ с УП «Термез махсус курилиш» на общестроительные работы.
Выданной проектно-сметной документации (ПСД):
1. Конструкции железобетонные чертежи (КЖ), здание вокзала;
2. Архитектурные решения чертежи (АР), здание вокзала;
3. Инженерный сетей (ОВ, ВК, ОПС, СКС), здание вокзала.
Ведутся работы по устройству фундамента, задействовано 2-ед. автосамосвал, 1-ед. автопогрузчик, 1-ед. экскаватор, 20 человек рабочих специалистов.
</t>
  </si>
  <si>
    <r>
      <rPr>
        <b/>
        <sz val="20"/>
        <rFont val="Times New Roman"/>
        <family val="1"/>
        <charset val="204"/>
      </rPr>
      <t xml:space="preserve">Генеральным заказчик: </t>
    </r>
    <r>
      <rPr>
        <sz val="20"/>
        <rFont val="Times New Roman"/>
        <family val="1"/>
        <charset val="204"/>
      </rPr>
      <t xml:space="preserve">АО "Узбекистон темир йуллари"
</t>
    </r>
    <r>
      <rPr>
        <b/>
        <sz val="20"/>
        <rFont val="Times New Roman"/>
        <family val="1"/>
        <charset val="204"/>
      </rPr>
      <t>Генеральная проектная организация:</t>
    </r>
    <r>
      <rPr>
        <sz val="20"/>
        <rFont val="Times New Roman"/>
        <family val="1"/>
        <charset val="204"/>
      </rPr>
      <t xml:space="preserve"> АО "Боштранслойиха" и АО "Средазэнергосетьпроект" 
</t>
    </r>
    <r>
      <rPr>
        <b/>
        <sz val="20"/>
        <rFont val="Times New Roman"/>
        <family val="1"/>
        <charset val="204"/>
      </rPr>
      <t>Генеральные подрадные организации</t>
    </r>
    <r>
      <rPr>
        <sz val="20"/>
        <rFont val="Times New Roman"/>
        <family val="1"/>
        <charset val="204"/>
      </rPr>
      <t xml:space="preserve">: подразделения АО "Узбекистон темир йуллари" и АО "Узбекэнерго"
</t>
    </r>
    <r>
      <rPr>
        <b/>
        <sz val="20"/>
        <rFont val="Times New Roman"/>
        <family val="1"/>
        <charset val="204"/>
      </rPr>
      <t xml:space="preserve">Заемное соглашение </t>
    </r>
    <r>
      <rPr>
        <sz val="20"/>
        <rFont val="Times New Roman"/>
        <family val="1"/>
        <charset val="204"/>
      </rPr>
      <t xml:space="preserve">№3527-UZB от 08.11.2017г. между Республикой Узбекистан и АБР, а также, проектное соглашение между АО «УТЙ» и АБР на 80,0 млн.долл США.
</t>
    </r>
    <r>
      <rPr>
        <b/>
        <u/>
        <sz val="20"/>
        <rFont val="Times New Roman"/>
        <family val="1"/>
        <charset val="204"/>
      </rPr>
      <t>ТЕНДЕРНАЯ ЧАСТЬ:</t>
    </r>
    <r>
      <rPr>
        <sz val="20"/>
        <rFont val="Times New Roman"/>
        <family val="1"/>
        <charset val="204"/>
      </rPr>
      <t xml:space="preserve">
</t>
    </r>
    <r>
      <rPr>
        <b/>
        <sz val="20"/>
        <rFont val="Times New Roman"/>
        <family val="1"/>
        <charset val="204"/>
      </rPr>
      <t>Пакет Р01 «Проектирование, строительство, поставка, монтаж и ввод в эксплуатацию систем Тяговые Подстанции (ТП), Пост Санкционирования (ПС), Сигнализация-Централизация-Блокировка (СЦБ), телекоммуникации и СКАДА»</t>
    </r>
    <r>
      <rPr>
        <sz val="20"/>
        <rFont val="Times New Roman"/>
        <family val="1"/>
        <charset val="204"/>
      </rPr>
      <t xml:space="preserve">  подписаны контракты:
1. Р01-1 от  07.01.2019г. с компанией АО «Узэлектроаппарат-Электрощит» на сумму 8,02 млн. долларов США. 11.02.2019г. оплачен аванс 1,6 млн. долл. США. Ведется проектирование проекта;
2. Р01-2 от 07.01.2019г. система СЦБ и связи с компанией ТОО «Темирйул Жандео» на сумму 24,82 млн. долл. США, 05.022019 г. оплачен аванс в размере 4,96 млн. долл. США, ведется проектирование проекта;
3. Р01-3 от 07.01.2019г. система СКАДА с компанией CNTIC на сумму 2,52  млн. долл. США, 06.02.2019г. оплачен аванс 0,504 млн. долл. США, ведется проектирование проекта.
</t>
    </r>
    <r>
      <rPr>
        <b/>
        <sz val="20"/>
        <rFont val="Times New Roman"/>
        <family val="1"/>
        <charset val="204"/>
      </rPr>
      <t>Пакет Р02 «Поставка оборудования для внешнего электроснабжения»</t>
    </r>
    <r>
      <rPr>
        <sz val="20"/>
        <rFont val="Times New Roman"/>
        <family val="1"/>
        <charset val="204"/>
      </rPr>
      <t xml:space="preserve"> подписан контракт Р02 от 07.01.2019г. с компанией АО «Узэлектроаппарат-Электрощит» на сумму 3,6 млн. долл. США. 11.02.2019г. оплачен аванс 0,54 млн. долл. США, ведется производство оборудования.
</t>
    </r>
    <r>
      <rPr>
        <b/>
        <sz val="20"/>
        <rFont val="Times New Roman"/>
        <family val="1"/>
        <charset val="204"/>
      </rPr>
      <t xml:space="preserve">Пакет Р03- «Поставка машин и механизмов» </t>
    </r>
    <r>
      <rPr>
        <sz val="20"/>
        <rFont val="Times New Roman"/>
        <family val="1"/>
        <charset val="204"/>
      </rPr>
      <t xml:space="preserve">27.02.2018 года подписан контракт Р03 с компанией Geismar (Франция) на поставку машин и механизмов на сумму 3,8 млн. евро. Оплачен аванс. Ведется производство машин и механизмов. Поставка машин и механизмов планируется в майе-июле 2019г.
</t>
    </r>
    <r>
      <rPr>
        <b/>
        <sz val="20"/>
        <rFont val="Times New Roman"/>
        <family val="1"/>
        <charset val="204"/>
      </rPr>
      <t>Пакет Р04 «Поставка материалов для Контактной Сети (КС)»</t>
    </r>
    <r>
      <rPr>
        <sz val="20"/>
        <rFont val="Times New Roman"/>
        <family val="1"/>
        <charset val="204"/>
      </rPr>
      <t xml:space="preserve"> 18.01.2018г. подписан контракт с компанией СП ООО «Бинокор темир бетон сервис» на сумму 18,7 млн. долл. США.Оплачен аванс в размере 15%. Ведется поставка материалов. Поставлено материалов на 86%.
</t>
    </r>
    <r>
      <rPr>
        <b/>
        <sz val="20"/>
        <rFont val="Times New Roman"/>
        <family val="1"/>
        <charset val="204"/>
      </rPr>
      <t xml:space="preserve">Пакет С01 - Консалтинговые услуги </t>
    </r>
    <r>
      <rPr>
        <sz val="20"/>
        <rFont val="Times New Roman"/>
        <family val="1"/>
        <charset val="204"/>
      </rPr>
      <t>25.10.2017г. подписан контракт с компанией Italferr на Консалтинговые услуги на сумму 3,49 млн. долл.США. Оплачен аванс в размере 15%. Ведется реализация контракта. Оказано услуг на 30%.</t>
    </r>
    <r>
      <rPr>
        <b/>
        <sz val="20"/>
        <rFont val="Times New Roman"/>
        <family val="1"/>
        <charset val="204"/>
      </rPr>
      <t xml:space="preserve">
</t>
    </r>
    <r>
      <rPr>
        <b/>
        <u/>
        <sz val="20"/>
        <rFont val="Times New Roman"/>
        <family val="1"/>
        <charset val="204"/>
      </rPr>
      <t xml:space="preserve">По итогам проведенных тендеров заключено договоров на общую сумму 65,05 млн. долл. США. </t>
    </r>
    <r>
      <rPr>
        <sz val="20"/>
        <rFont val="Times New Roman"/>
        <family val="1"/>
        <charset val="204"/>
      </rPr>
      <t xml:space="preserve">
Запланирована закупка машин и механизмов за счет сэкономленных средств на 14,8 млн. долларов США. Со стороны АБР получено одобрение на проведение тендера по закупке машин и механизмов. 
</t>
    </r>
    <r>
      <rPr>
        <b/>
        <sz val="20"/>
        <rFont val="Times New Roman"/>
        <family val="1"/>
        <charset val="204"/>
      </rPr>
      <t>По пакетам P05 «Закупка машин для технического обслуживания»</t>
    </r>
    <r>
      <rPr>
        <sz val="20"/>
        <rFont val="Times New Roman"/>
        <family val="1"/>
        <charset val="204"/>
      </rPr>
      <t xml:space="preserve"> и </t>
    </r>
    <r>
      <rPr>
        <b/>
        <sz val="20"/>
        <rFont val="Times New Roman"/>
        <family val="1"/>
        <charset val="204"/>
      </rPr>
      <t>P06 «Поставка оборудования и материалов для контактной сети»</t>
    </r>
    <r>
      <rPr>
        <sz val="20"/>
        <rFont val="Times New Roman"/>
        <family val="1"/>
        <charset val="204"/>
      </rPr>
      <t xml:space="preserve"> размещено от 04.04.2019г. СМИ иинтернет сайтах АБР, АО «Узбекистон темир йуллари».
</t>
    </r>
    <r>
      <rPr>
        <b/>
        <sz val="20"/>
        <rFont val="Times New Roman"/>
        <family val="1"/>
        <charset val="204"/>
      </rPr>
      <t>Пакету P05 «Закупка машин для технического обслуживания»</t>
    </r>
    <r>
      <rPr>
        <sz val="20"/>
        <rFont val="Times New Roman"/>
        <family val="1"/>
        <charset val="204"/>
      </rPr>
      <t xml:space="preserve"> одобрена тендерная документация, 21.06.2019г. состоялось тендерное заседание.
</t>
    </r>
    <r>
      <rPr>
        <b/>
        <sz val="20"/>
        <rFont val="Times New Roman"/>
        <family val="1"/>
        <charset val="204"/>
      </rPr>
      <t>Пакет P06 «Поставка оборудования и материалов для контактной сети»</t>
    </r>
    <r>
      <rPr>
        <sz val="20"/>
        <rFont val="Times New Roman"/>
        <family val="1"/>
        <charset val="204"/>
      </rPr>
      <t xml:space="preserve"> Межведомственной тендерной комиссией одобрен тендерный отчет, контракт присужден компании «China Railway Electrification Engineering Group Co Ltd (EEB)» на сумму 1,7 млн. долл. США.
</t>
    </r>
    <r>
      <rPr>
        <b/>
        <u/>
        <sz val="20"/>
        <rFont val="Times New Roman"/>
        <family val="1"/>
        <charset val="204"/>
      </rPr>
      <t>СТРОИТЕЛЬНО-МОНТАЖНАЯ ЧАСТЬ:</t>
    </r>
    <r>
      <rPr>
        <sz val="20"/>
        <rFont val="Times New Roman"/>
        <family val="1"/>
        <charset val="204"/>
      </rPr>
      <t xml:space="preserve">
Выполнены следующие работы:
</t>
    </r>
    <r>
      <rPr>
        <b/>
        <sz val="20"/>
        <rFont val="Times New Roman"/>
        <family val="1"/>
        <charset val="204"/>
      </rPr>
      <t xml:space="preserve">Устройство контактной сети: 
</t>
    </r>
    <r>
      <rPr>
        <sz val="20"/>
        <rFont val="Times New Roman"/>
        <family val="1"/>
        <charset val="204"/>
      </rPr>
      <t>Рытьё котлованов: 3728 шт из 3745
Установка опор: 3326 шт из 3369</t>
    </r>
    <r>
      <rPr>
        <b/>
        <sz val="20"/>
        <rFont val="Times New Roman"/>
        <family val="1"/>
        <charset val="204"/>
      </rPr>
      <t xml:space="preserve">
</t>
    </r>
    <r>
      <rPr>
        <sz val="20"/>
        <rFont val="Times New Roman"/>
        <family val="1"/>
        <charset val="204"/>
      </rPr>
      <t>раскатка контактного провода по анкерным участкам и сьездам - 46 шт из 179;</t>
    </r>
    <r>
      <rPr>
        <b/>
        <sz val="20"/>
        <rFont val="Times New Roman"/>
        <family val="1"/>
        <charset val="204"/>
      </rPr>
      <t xml:space="preserve">
</t>
    </r>
    <r>
      <rPr>
        <sz val="20"/>
        <rFont val="Times New Roman"/>
        <family val="1"/>
        <charset val="204"/>
      </rPr>
      <t xml:space="preserve">регулировка контактного провода по анкерным участкам - 38 шт из 179;
подвеска провода АС-50 для линии ДПР-27,5кВт - 10,76 км из 312.
</t>
    </r>
    <r>
      <rPr>
        <b/>
        <sz val="20"/>
        <rFont val="Times New Roman"/>
        <family val="1"/>
        <charset val="204"/>
      </rPr>
      <t>Устройства СЦБ:</t>
    </r>
    <r>
      <rPr>
        <sz val="20"/>
        <rFont val="Times New Roman"/>
        <family val="1"/>
        <charset val="204"/>
      </rPr>
      <t xml:space="preserve"> Подписан контракт с компанией ТОО "Темирйул Жандео" на 24,82 млн. долл. США. Ведется проектирование по устройству СЦБ  
</t>
    </r>
    <r>
      <rPr>
        <b/>
        <sz val="20"/>
        <rFont val="Times New Roman"/>
        <family val="1"/>
        <charset val="204"/>
      </rPr>
      <t>Строительство искусственных сооружений:</t>
    </r>
    <r>
      <rPr>
        <sz val="20"/>
        <rFont val="Times New Roman"/>
        <family val="1"/>
        <charset val="204"/>
      </rPr>
      <t xml:space="preserve"> 
железнодорожный мост - 2 ед. из 5 ед.;
путепровод тоннельного типа - 1 ед. из 1 ед.;
Ведутся работы по благоустройству территории постов ЭЦ на станциях ст. Раустан, рзд. №137, двух ТПС и двух ДПКС на станциях Раустан и Хаккулабад. На выносном участке ст.Уйчи - ст.Учкурган для выхода рабочих поездов уложено 2 комплекта стрелочных переводов и произведена укладка железнодорожного пути - 4,1 км.</t>
    </r>
  </si>
  <si>
    <r>
      <t xml:space="preserve">Строительство многопрофильной клиники в г.Ташкент 
</t>
    </r>
    <r>
      <rPr>
        <i/>
        <sz val="24"/>
        <rFont val="Times New Roman"/>
        <family val="1"/>
        <charset val="204"/>
      </rPr>
      <t>прямые иностранные инвестиции</t>
    </r>
  </si>
  <si>
    <r>
      <t xml:space="preserve">Организация производства высококачественной спиртной продукции
</t>
    </r>
    <r>
      <rPr>
        <i/>
        <sz val="24"/>
        <rFont val="Times New Roman"/>
        <family val="1"/>
        <charset val="204"/>
      </rPr>
      <t>прямые иностранные инвестиции</t>
    </r>
  </si>
  <si>
    <r>
      <rPr>
        <b/>
        <sz val="20"/>
        <rFont val="Times New Roman"/>
        <family val="1"/>
        <charset val="204"/>
      </rPr>
      <t>Заказчик:</t>
    </r>
    <r>
      <rPr>
        <sz val="20"/>
        <rFont val="Times New Roman"/>
        <family val="1"/>
        <charset val="204"/>
      </rPr>
      <t xml:space="preserve"> АО "Узбекистон темир йуллари";
</t>
    </r>
    <r>
      <rPr>
        <b/>
        <sz val="20"/>
        <rFont val="Times New Roman"/>
        <family val="1"/>
        <charset val="204"/>
      </rPr>
      <t>Генеральная проектная организация:</t>
    </r>
    <r>
      <rPr>
        <sz val="20"/>
        <rFont val="Times New Roman"/>
        <family val="1"/>
        <charset val="204"/>
      </rPr>
      <t xml:space="preserve"> АО "Боштранслойиха";
</t>
    </r>
    <r>
      <rPr>
        <b/>
        <sz val="20"/>
        <rFont val="Times New Roman"/>
        <family val="1"/>
        <charset val="204"/>
      </rPr>
      <t xml:space="preserve">Генеральные подрядные организации: </t>
    </r>
    <r>
      <rPr>
        <sz val="20"/>
        <rFont val="Times New Roman"/>
        <family val="1"/>
        <charset val="204"/>
      </rPr>
      <t xml:space="preserve">структурные подразделения АО "УТЙ".
</t>
    </r>
    <r>
      <rPr>
        <b/>
        <sz val="20"/>
        <rFont val="Times New Roman"/>
        <family val="1"/>
        <charset val="204"/>
      </rPr>
      <t>Кредитный договор</t>
    </r>
    <r>
      <rPr>
        <sz val="20"/>
        <rFont val="Times New Roman"/>
        <family val="1"/>
        <charset val="204"/>
      </rPr>
      <t xml:space="preserve"> между ФРРУ и АО «Узбекистон темир йуллари» подписан 15.04.2019 г. на 140,0 млн. долл. США.
</t>
    </r>
    <r>
      <rPr>
        <b/>
        <sz val="20"/>
        <rFont val="Times New Roman"/>
        <family val="1"/>
        <charset val="204"/>
      </rPr>
      <t xml:space="preserve">Заемное соглашение </t>
    </r>
    <r>
      <rPr>
        <sz val="20"/>
        <rFont val="Times New Roman"/>
        <family val="1"/>
        <charset val="204"/>
      </rPr>
      <t xml:space="preserve">с КНР - не подписан.
</t>
    </r>
    <r>
      <rPr>
        <b/>
        <u/>
        <sz val="20"/>
        <rFont val="Times New Roman"/>
        <family val="1"/>
        <charset val="204"/>
      </rPr>
      <t xml:space="preserve">ТЕНДЕРНАЯ ЧАСТЬ:
</t>
    </r>
    <r>
      <rPr>
        <sz val="20"/>
        <rFont val="Times New Roman"/>
        <family val="1"/>
        <charset val="204"/>
      </rPr>
      <t>По итогам конкурса за счет кредитных средств ФРРУ:
на</t>
    </r>
    <r>
      <rPr>
        <b/>
        <sz val="20"/>
        <rFont val="Times New Roman"/>
        <family val="1"/>
        <charset val="204"/>
      </rPr>
      <t xml:space="preserve"> </t>
    </r>
    <r>
      <rPr>
        <sz val="20"/>
        <rFont val="Times New Roman"/>
        <family val="1"/>
        <charset val="204"/>
      </rPr>
      <t>«Закупка металла и металлопроката для искусственных сооружений УП трест «Куприккурилиш» и для УП «Yangier temir beton konstruksiyalari zavodi» (</t>
    </r>
    <r>
      <rPr>
        <b/>
        <sz val="20"/>
        <rFont val="Times New Roman"/>
        <family val="1"/>
        <charset val="204"/>
      </rPr>
      <t>компонент состоит из 9-лотов</t>
    </r>
    <r>
      <rPr>
        <sz val="20"/>
        <rFont val="Times New Roman"/>
        <family val="1"/>
        <charset val="204"/>
      </rPr>
      <t>);
на «Закупка, поставка, установка, монтаж, ввод в эксплуатацию оборудования, обучение персонала для УП «Yangier temirbeton konstruksiyalari zavodi» (</t>
    </r>
    <r>
      <rPr>
        <b/>
        <sz val="20"/>
        <rFont val="Times New Roman"/>
        <family val="1"/>
        <charset val="204"/>
      </rPr>
      <t>компонент состоит из 5-лотов</t>
    </r>
    <r>
      <rPr>
        <sz val="20"/>
        <rFont val="Times New Roman"/>
        <family val="1"/>
        <charset val="204"/>
      </rPr>
      <t xml:space="preserve">) определены победители, подписаны контракты с победителями торгов и ведется реализация по поставке оборудований.
</t>
    </r>
    <r>
      <rPr>
        <b/>
        <sz val="20"/>
        <rFont val="Times New Roman"/>
        <family val="1"/>
        <charset val="204"/>
      </rPr>
      <t>По льготному кредиту КНР</t>
    </r>
    <r>
      <rPr>
        <sz val="20"/>
        <rFont val="Times New Roman"/>
        <family val="1"/>
        <charset val="204"/>
      </rPr>
      <t xml:space="preserve">, в настоящее время ожидается одобрения на выделения займа и предоставление китайской стороной списка потенциальных китайских компаний («Короткий список») для проведения конкурсного отбора на закупку материалов и технологического оборудования, а также обновленной информации по условиям финансирования проекта Эксимбанком КНР.
</t>
    </r>
    <r>
      <rPr>
        <b/>
        <u/>
        <sz val="20"/>
        <rFont val="Times New Roman"/>
        <family val="1"/>
        <charset val="204"/>
      </rPr>
      <t>СТРОИТЕЛЬНО-МОНТАЖНАЯ ЧАСТЬ:</t>
    </r>
    <r>
      <rPr>
        <sz val="20"/>
        <rFont val="Times New Roman"/>
        <family val="1"/>
        <charset val="204"/>
      </rPr>
      <t xml:space="preserve">
На учатке ст.Дустлик - ст.Куйлюк (1 этап) выполнены следующие сроительно-монтажные работы по эстакаде:</t>
    </r>
    <r>
      <rPr>
        <b/>
        <sz val="20"/>
        <rFont val="Times New Roman"/>
        <family val="1"/>
        <charset val="204"/>
      </rPr>
      <t xml:space="preserve">
Разработка котлована:</t>
    </r>
    <r>
      <rPr>
        <sz val="20"/>
        <rFont val="Times New Roman"/>
        <family val="1"/>
        <charset val="204"/>
      </rPr>
      <t xml:space="preserve"> выполнено 341 шт/т.м3 из 341
</t>
    </r>
    <r>
      <rPr>
        <b/>
        <sz val="20"/>
        <rFont val="Times New Roman"/>
        <family val="1"/>
        <charset val="204"/>
      </rPr>
      <t>Бетонная подготовка 15см:</t>
    </r>
    <r>
      <rPr>
        <sz val="20"/>
        <rFont val="Times New Roman"/>
        <family val="1"/>
        <charset val="204"/>
      </rPr>
      <t xml:space="preserve"> выполнено 341 шт из 341
</t>
    </r>
    <r>
      <rPr>
        <b/>
        <sz val="20"/>
        <rFont val="Times New Roman"/>
        <family val="1"/>
        <charset val="204"/>
      </rPr>
      <t>1-й ярус ж.б. фундамента:</t>
    </r>
    <r>
      <rPr>
        <sz val="20"/>
        <rFont val="Times New Roman"/>
        <family val="1"/>
        <charset val="204"/>
      </rPr>
      <t xml:space="preserve"> выполнено 341 шт из 341
</t>
    </r>
    <r>
      <rPr>
        <b/>
        <sz val="20"/>
        <rFont val="Times New Roman"/>
        <family val="1"/>
        <charset val="204"/>
      </rPr>
      <t>2-й ярус ж.б. фундамента:</t>
    </r>
    <r>
      <rPr>
        <sz val="20"/>
        <rFont val="Times New Roman"/>
        <family val="1"/>
        <charset val="204"/>
      </rPr>
      <t xml:space="preserve"> выполнено 340 шт из 341
</t>
    </r>
    <r>
      <rPr>
        <b/>
        <sz val="20"/>
        <rFont val="Times New Roman"/>
        <family val="1"/>
        <charset val="204"/>
      </rPr>
      <t>Устройства опорных стойек:</t>
    </r>
    <r>
      <rPr>
        <sz val="20"/>
        <rFont val="Times New Roman"/>
        <family val="1"/>
        <charset val="204"/>
      </rPr>
      <t xml:space="preserve"> выполнено 332 шт из 341
</t>
    </r>
    <r>
      <rPr>
        <b/>
        <sz val="20"/>
        <rFont val="Times New Roman"/>
        <family val="1"/>
        <charset val="204"/>
      </rPr>
      <t>Устройства ригеля для монтаж балок:</t>
    </r>
    <r>
      <rPr>
        <sz val="20"/>
        <rFont val="Times New Roman"/>
        <family val="1"/>
        <charset val="204"/>
      </rPr>
      <t xml:space="preserve"> выполнено 218 шт из 341
</t>
    </r>
    <r>
      <rPr>
        <b/>
        <sz val="20"/>
        <rFont val="Times New Roman"/>
        <family val="1"/>
        <charset val="204"/>
      </rPr>
      <t>Подпорное стенка:</t>
    </r>
    <r>
      <rPr>
        <sz val="20"/>
        <rFont val="Times New Roman"/>
        <family val="1"/>
        <charset val="204"/>
      </rPr>
      <t xml:space="preserve"> выполнено 569 м из 794
</t>
    </r>
    <r>
      <rPr>
        <b/>
        <sz val="20"/>
        <rFont val="Times New Roman"/>
        <family val="1"/>
        <charset val="204"/>
      </rPr>
      <t>Монтаж балок:</t>
    </r>
    <r>
      <rPr>
        <sz val="20"/>
        <rFont val="Times New Roman"/>
        <family val="1"/>
        <charset val="204"/>
      </rPr>
      <t xml:space="preserve"> выполнено 393 шт из 2086
Ведутся работы по СТП (совмещенная тяговая подстанция) на ст. Дустлик
</t>
    </r>
    <r>
      <rPr>
        <b/>
        <sz val="20"/>
        <rFont val="Times New Roman"/>
        <family val="1"/>
        <charset val="204"/>
      </rPr>
      <t>СЦБ и ТПС:</t>
    </r>
    <r>
      <rPr>
        <sz val="20"/>
        <rFont val="Times New Roman"/>
        <family val="1"/>
        <charset val="204"/>
      </rPr>
      <t xml:space="preserve"> со стороны АО «УТИ» направлено письмо в МинИВТ об оказание содействия по ускорению вопроса предоставления льготного кредита КНР и перечня потенциальных китайских компаний «Короткий список». 
На кредитные средства Эксимбанка КНР предусмотрено приобретение оборудования и материалов для контактной сети, СЦБ и связи.
За счет дополнительных запрашиваемых средств будут закуплены оборудования для внешнего электроснабжения на 52,1 млрд. сумов ~ 6,28 млн.долларов США </t>
    </r>
  </si>
  <si>
    <r>
      <rPr>
        <b/>
        <sz val="20"/>
        <rFont val="Times New Roman"/>
        <family val="1"/>
        <charset val="204"/>
      </rPr>
      <t>Заказчик по электрификации</t>
    </r>
    <r>
      <rPr>
        <sz val="20"/>
        <rFont val="Times New Roman"/>
        <family val="1"/>
        <charset val="204"/>
      </rPr>
      <t xml:space="preserve">  - АО «Узбекистан темир йуллари»;
</t>
    </r>
    <r>
      <rPr>
        <b/>
        <sz val="20"/>
        <rFont val="Times New Roman"/>
        <family val="1"/>
        <charset val="204"/>
      </rPr>
      <t>Заказчик по строительству объектов внешнего электроснабжения</t>
    </r>
    <r>
      <rPr>
        <sz val="20"/>
        <rFont val="Times New Roman"/>
        <family val="1"/>
        <charset val="204"/>
      </rPr>
      <t xml:space="preserve"> - АО «Узбекэнерго»;
</t>
    </r>
    <r>
      <rPr>
        <b/>
        <sz val="20"/>
        <rFont val="Times New Roman"/>
        <family val="1"/>
        <charset val="204"/>
      </rPr>
      <t>Проектные организаци</t>
    </r>
    <r>
      <rPr>
        <sz val="20"/>
        <rFont val="Times New Roman"/>
        <family val="1"/>
        <charset val="204"/>
      </rPr>
      <t xml:space="preserve">и - ООО «Тоштемирйуллойиха» и АО «Средазэнергосетьпроект»;
</t>
    </r>
    <r>
      <rPr>
        <b/>
        <sz val="20"/>
        <rFont val="Times New Roman"/>
        <family val="1"/>
        <charset val="204"/>
      </rPr>
      <t>Подрядные организация</t>
    </r>
    <r>
      <rPr>
        <sz val="20"/>
        <rFont val="Times New Roman"/>
        <family val="1"/>
        <charset val="204"/>
      </rPr>
      <t xml:space="preserve"> - структурные подразделения АО «Узбекистан темир йуллари» и АО «Узбекэнерго».
Объект введен в эксплуатацию в 2018 году.
</t>
    </r>
    <r>
      <rPr>
        <b/>
        <u/>
        <sz val="20"/>
        <rFont val="Times New Roman"/>
        <family val="1"/>
        <charset val="204"/>
      </rPr>
      <t xml:space="preserve">ТЕНДЕРНАЯ ЧАСТЬ: </t>
    </r>
    <r>
      <rPr>
        <sz val="20"/>
        <rFont val="Times New Roman"/>
        <family val="1"/>
        <charset val="204"/>
      </rPr>
      <t xml:space="preserve">
Все тендерные процедуры завершены.
</t>
    </r>
    <r>
      <rPr>
        <b/>
        <u/>
        <sz val="20"/>
        <rFont val="Times New Roman"/>
        <family val="1"/>
        <charset val="204"/>
      </rPr>
      <t>СТРОИТЕЛЬНО-МОНТАЖНАЯ ЧАСТЬ:</t>
    </r>
    <r>
      <rPr>
        <sz val="20"/>
        <rFont val="Times New Roman"/>
        <family val="1"/>
        <charset val="204"/>
      </rPr>
      <t xml:space="preserve">
</t>
    </r>
    <r>
      <rPr>
        <b/>
        <sz val="20"/>
        <rFont val="Times New Roman"/>
        <family val="1"/>
        <charset val="204"/>
      </rPr>
      <t>Внешнее электроснабжение:</t>
    </r>
    <r>
      <rPr>
        <sz val="20"/>
        <rFont val="Times New Roman"/>
        <family val="1"/>
        <charset val="204"/>
      </rPr>
      <t xml:space="preserve">
Ведутся работы по внешнему электроснабжению со стороны АО "Узбекэнерго".
</t>
    </r>
    <r>
      <rPr>
        <b/>
        <sz val="20"/>
        <rFont val="Times New Roman"/>
        <family val="1"/>
        <charset val="204"/>
      </rPr>
      <t xml:space="preserve">Ведутся работы по строительству ТПС, ДПКС и ДПР на ст. Яккабаг:
</t>
    </r>
    <r>
      <rPr>
        <sz val="20"/>
        <rFont val="Times New Roman"/>
        <family val="1"/>
        <charset val="204"/>
      </rPr>
      <t xml:space="preserve">выполнены работы по устройству фундаментов под трансформаторы Т1, Т2 - 110/27,5/10 кВ;
устройству кабельных каналов ОРУ-27,5кВ, ЗРУ-10кВ, ЗРУ-27,5кВ;
устройство заземление;
монтаж ограждение для трансформатора собственных нужд (ТСН);
благоустройство территории ТПС, ДПКС; 
устройства кровли на стойловой части на ДПКС; 
укладка кабелей сигнализации на перегоне ст. Яккабаг (вкл) - ст. Танхоз (вкл);
укладка подъездного ж.д. пути к ТПС и ДПКС.
Завершено работы по устройству линии ДПР, освещение всех станции, административная здания ДПКС.
</t>
    </r>
    <r>
      <rPr>
        <b/>
        <sz val="20"/>
        <rFont val="Times New Roman"/>
        <family val="1"/>
        <charset val="204"/>
      </rPr>
      <t xml:space="preserve">Устройства СЦБ: </t>
    </r>
    <r>
      <rPr>
        <sz val="20"/>
        <rFont val="Times New Roman"/>
        <family val="1"/>
        <charset val="204"/>
      </rPr>
      <t>На сегодняшний день ведутся пусконаладочные работы компанией ЭЛТЕЗА по оборудованию СЦБ и связи на безвозмездной основе. На пусконаладочные работы задействованы 4 сотрудника ЭЛТЕЗА. Пусконаладочные работы планируется завершить к концу 2019 года. Ведется</t>
    </r>
    <r>
      <rPr>
        <b/>
        <sz val="20"/>
        <rFont val="Times New Roman"/>
        <family val="1"/>
        <charset val="204"/>
      </rPr>
      <t xml:space="preserve"> </t>
    </r>
    <r>
      <rPr>
        <sz val="20"/>
        <rFont val="Times New Roman"/>
        <family val="1"/>
        <charset val="204"/>
      </rPr>
      <t>укладка кабелей сигнализации на перегоне ст. Яккабаг (вкл) - ст. Танхоз (вкл).</t>
    </r>
  </si>
  <si>
    <r>
      <rPr>
        <b/>
        <sz val="20"/>
        <rFont val="Times New Roman"/>
        <family val="1"/>
        <charset val="204"/>
      </rPr>
      <t>Заказчик</t>
    </r>
    <r>
      <rPr>
        <sz val="20"/>
        <rFont val="Times New Roman"/>
        <family val="1"/>
        <charset val="204"/>
      </rPr>
      <t xml:space="preserve"> – АО "Узбекистон темир йуллари;
</t>
    </r>
    <r>
      <rPr>
        <b/>
        <sz val="20"/>
        <rFont val="Times New Roman"/>
        <family val="1"/>
        <charset val="204"/>
      </rPr>
      <t>Проектная организация</t>
    </r>
    <r>
      <rPr>
        <sz val="20"/>
        <rFont val="Times New Roman"/>
        <family val="1"/>
        <charset val="204"/>
      </rPr>
      <t xml:space="preserve"> – АО «Боштранслойиха»;
</t>
    </r>
    <r>
      <rPr>
        <b/>
        <sz val="20"/>
        <rFont val="Times New Roman"/>
        <family val="1"/>
        <charset val="204"/>
      </rPr>
      <t>Подрядные организации</t>
    </r>
    <r>
      <rPr>
        <sz val="20"/>
        <rFont val="Times New Roman"/>
        <family val="1"/>
        <charset val="204"/>
      </rPr>
      <t xml:space="preserve"> – структурные подразделения АО «Узбекистон темир йуллари».
Объект введен в эксплуатацию в 2018 году. </t>
    </r>
  </si>
  <si>
    <r>
      <rPr>
        <b/>
        <u/>
        <sz val="20"/>
        <rFont val="Times New Roman"/>
        <family val="1"/>
        <charset val="204"/>
      </rPr>
      <t xml:space="preserve">По строительству и электрификации железнодорожной линии: </t>
    </r>
    <r>
      <rPr>
        <sz val="20"/>
        <rFont val="Times New Roman"/>
        <family val="1"/>
        <charset val="204"/>
      </rPr>
      <t xml:space="preserve">
</t>
    </r>
    <r>
      <rPr>
        <b/>
        <sz val="20"/>
        <rFont val="Times New Roman"/>
        <family val="1"/>
        <charset val="204"/>
      </rPr>
      <t>Заказчик:</t>
    </r>
    <r>
      <rPr>
        <sz val="20"/>
        <rFont val="Times New Roman"/>
        <family val="1"/>
        <charset val="204"/>
      </rPr>
      <t xml:space="preserve"> АО "Узбекистон темир йуллари";
</t>
    </r>
    <r>
      <rPr>
        <b/>
        <sz val="20"/>
        <rFont val="Times New Roman"/>
        <family val="1"/>
        <charset val="204"/>
      </rPr>
      <t>Проектные организации:</t>
    </r>
    <r>
      <rPr>
        <sz val="20"/>
        <rFont val="Times New Roman"/>
        <family val="1"/>
        <charset val="204"/>
      </rPr>
      <t xml:space="preserve"> АО Боштранслойиха, ООО "Тоштемирйуллойиха", ГУП УзГАШКЛИТИ, АО Гидропроект, ООО Тоннелмахсуслойиха
</t>
    </r>
    <r>
      <rPr>
        <b/>
        <sz val="20"/>
        <rFont val="Times New Roman"/>
        <family val="1"/>
        <charset val="204"/>
      </rPr>
      <t xml:space="preserve">Подрядные организации: </t>
    </r>
    <r>
      <rPr>
        <sz val="20"/>
        <rFont val="Times New Roman"/>
        <family val="1"/>
        <charset val="204"/>
      </rPr>
      <t xml:space="preserve">Структурные подразделения АО "УТЙ".
</t>
    </r>
    <r>
      <rPr>
        <b/>
        <u/>
        <sz val="20"/>
        <rFont val="Times New Roman"/>
        <family val="1"/>
        <charset val="204"/>
      </rPr>
      <t xml:space="preserve">По строительству объектов внешнего электроснабжения: </t>
    </r>
    <r>
      <rPr>
        <sz val="20"/>
        <rFont val="Times New Roman"/>
        <family val="1"/>
        <charset val="204"/>
      </rPr>
      <t xml:space="preserve">
</t>
    </r>
    <r>
      <rPr>
        <b/>
        <sz val="20"/>
        <rFont val="Times New Roman"/>
        <family val="1"/>
        <charset val="204"/>
      </rPr>
      <t xml:space="preserve">Заказчик: </t>
    </r>
    <r>
      <rPr>
        <sz val="20"/>
        <rFont val="Times New Roman"/>
        <family val="1"/>
        <charset val="204"/>
      </rPr>
      <t xml:space="preserve">АО "Узбекэнерго"; 
</t>
    </r>
    <r>
      <rPr>
        <b/>
        <sz val="20"/>
        <rFont val="Times New Roman"/>
        <family val="1"/>
        <charset val="204"/>
      </rPr>
      <t>Проектная организация:</t>
    </r>
    <r>
      <rPr>
        <sz val="20"/>
        <rFont val="Times New Roman"/>
        <family val="1"/>
        <charset val="204"/>
      </rPr>
      <t xml:space="preserve"> АО Средазэнергосеть проект;
</t>
    </r>
    <r>
      <rPr>
        <b/>
        <sz val="20"/>
        <rFont val="Times New Roman"/>
        <family val="1"/>
        <charset val="204"/>
      </rPr>
      <t>подрядные организации:</t>
    </r>
    <r>
      <rPr>
        <sz val="20"/>
        <rFont val="Times New Roman"/>
        <family val="1"/>
        <charset val="204"/>
      </rPr>
      <t xml:space="preserve"> АО "Махсус электртармоккурилиш".
</t>
    </r>
    <r>
      <rPr>
        <b/>
        <u/>
        <sz val="20"/>
        <rFont val="Times New Roman"/>
        <family val="1"/>
        <charset val="204"/>
      </rPr>
      <t xml:space="preserve">ТЕНДЕРНАЯ ЧАСТЬ: </t>
    </r>
    <r>
      <rPr>
        <sz val="20"/>
        <rFont val="Times New Roman"/>
        <family val="1"/>
        <charset val="204"/>
      </rPr>
      <t xml:space="preserve">
Все тендерные процедуры завершены.
Компонент </t>
    </r>
    <r>
      <rPr>
        <b/>
        <sz val="20"/>
        <rFont val="Times New Roman"/>
        <family val="1"/>
        <charset val="204"/>
      </rPr>
      <t>«Закупка и установка тяговых подстанций и системы SCADA «под ключ»:</t>
    </r>
    <r>
      <rPr>
        <sz val="20"/>
        <rFont val="Times New Roman"/>
        <family val="1"/>
        <charset val="204"/>
      </rPr>
      <t xml:space="preserve"> с «Узэлектроаппарат» сумму 6,48 млн. долл. США и с «Белам-Рига» на сумму 4,7 млн. Евро. На сегодняшний день контракты реализованы.
Компонент</t>
    </r>
    <r>
      <rPr>
        <b/>
        <sz val="20"/>
        <rFont val="Times New Roman"/>
        <family val="1"/>
        <charset val="204"/>
      </rPr>
      <t xml:space="preserve"> «Закупка оборудование и материалов сигнализации и связи «под ключ»</t>
    </r>
    <r>
      <rPr>
        <sz val="20"/>
        <rFont val="Times New Roman"/>
        <family val="1"/>
        <charset val="204"/>
      </rPr>
      <t>: 30.10.2018г. Всемирный Банк пересмотрел сумму заемных средств по займу №8465-UZ и аннулировал часть займа по вышеуказанному проекту в размере 51,371 млн. долл. США.
Компонент</t>
    </r>
    <r>
      <rPr>
        <b/>
        <sz val="20"/>
        <rFont val="Times New Roman"/>
        <family val="1"/>
        <charset val="204"/>
      </rPr>
      <t xml:space="preserve"> «Консультант–инженер по поддержке реализации проекта, включая контроль, мониторинг, оценка, а также сопровождение и технический надзор за работой поставщиков»</t>
    </r>
    <r>
      <rPr>
        <sz val="20"/>
        <rFont val="Times New Roman"/>
        <family val="1"/>
        <charset val="204"/>
      </rPr>
      <t xml:space="preserve"> 11.08.2016г. заключен контракт №АР-CS-6 с компанией «Italferr S.p.a.» на сумму 5 603 600 долларов США. На сегодняшний день выполняется процесс реализации услуг по контракту.
Компонент </t>
    </r>
    <r>
      <rPr>
        <b/>
        <sz val="20"/>
        <rFont val="Times New Roman"/>
        <family val="1"/>
        <charset val="204"/>
      </rPr>
      <t>«Приобретение машин и механизмов для эксплуатации ж.д. линии «Ангрен-Пап»</t>
    </r>
    <r>
      <rPr>
        <sz val="20"/>
        <rFont val="Times New Roman"/>
        <family val="1"/>
        <charset val="204"/>
      </rPr>
      <t xml:space="preserve">: Заключены контракты по 25 лотам на сумму 34,20 млн. долларов США. Ведется реализация по поставке оборудований.
Компонент </t>
    </r>
    <r>
      <rPr>
        <b/>
        <sz val="20"/>
        <rFont val="Times New Roman"/>
        <family val="1"/>
        <charset val="204"/>
      </rPr>
      <t xml:space="preserve">«Создание системы охраны (видеонаблюдение)» </t>
    </r>
    <r>
      <rPr>
        <sz val="20"/>
        <rFont val="Times New Roman"/>
        <family val="1"/>
        <charset val="204"/>
      </rPr>
      <t xml:space="preserve">29.03.2019 года получено одобрение от Всемирного Банка на оценочный отчет и на подписание контракта с победителями торгов. Ведутся работы по подписанию контракта на «Создание системы охраны (видеонаблюдение)» с Консорциумом «China National Technical Import &amp; Export Corporation» (CNTIC) и «Zhejiang Dahua Tehnology Co., Ltd.» (DAHUA), на сумму 4,96 млн. долл. США.  
</t>
    </r>
    <r>
      <rPr>
        <b/>
        <u/>
        <sz val="20"/>
        <rFont val="Times New Roman"/>
        <family val="1"/>
        <charset val="204"/>
      </rPr>
      <t>СТРОИТЕЛЬНО-МОНТАЖНАЯ ЧАСТЬ:</t>
    </r>
    <r>
      <rPr>
        <sz val="20"/>
        <rFont val="Times New Roman"/>
        <family val="1"/>
        <charset val="204"/>
      </rPr>
      <t xml:space="preserve">
Объект введен в эксплуатацию в 2016 году
Выполнены следующие работы:
</t>
    </r>
    <r>
      <rPr>
        <b/>
        <sz val="20"/>
        <rFont val="Times New Roman"/>
        <family val="1"/>
        <charset val="204"/>
      </rPr>
      <t>Рытьё котлованов:</t>
    </r>
    <r>
      <rPr>
        <sz val="20"/>
        <rFont val="Times New Roman"/>
        <family val="1"/>
        <charset val="204"/>
      </rPr>
      <t xml:space="preserve"> 1327 шт из 1600;
</t>
    </r>
    <r>
      <rPr>
        <b/>
        <sz val="20"/>
        <rFont val="Times New Roman"/>
        <family val="1"/>
        <charset val="204"/>
      </rPr>
      <t>Установка опор:</t>
    </r>
    <r>
      <rPr>
        <sz val="20"/>
        <rFont val="Times New Roman"/>
        <family val="1"/>
        <charset val="204"/>
      </rPr>
      <t xml:space="preserve"> 990 шт из 1247;
</t>
    </r>
    <r>
      <rPr>
        <b/>
        <sz val="20"/>
        <rFont val="Times New Roman"/>
        <family val="1"/>
        <charset val="204"/>
      </rPr>
      <t>Устройство контактной сети</t>
    </r>
    <r>
      <rPr>
        <sz val="20"/>
        <rFont val="Times New Roman"/>
        <family val="1"/>
        <charset val="204"/>
      </rPr>
      <t xml:space="preserve">: 
раскатка контактного провода по анкерным участкам и сьездам - 33 шт из 100;
регулировка контактного провода по анкерным участкам - 32 шт 97;
</t>
    </r>
    <r>
      <rPr>
        <b/>
        <sz val="20"/>
        <rFont val="Times New Roman"/>
        <family val="1"/>
        <charset val="204"/>
      </rPr>
      <t>Устройства СЦБ:</t>
    </r>
    <r>
      <rPr>
        <sz val="20"/>
        <rFont val="Times New Roman"/>
        <family val="1"/>
        <charset val="204"/>
      </rPr>
      <t xml:space="preserve"> По итогам консультативной миссии АБР была достигнута договорёность на выделение средств для СЦБ и связи.
За счет иностранных кредитов под гарантию РУз осуществляется закупка машин и механизмов</t>
    </r>
  </si>
  <si>
    <r>
      <rPr>
        <b/>
        <sz val="20"/>
        <rFont val="Times New Roman"/>
        <family val="1"/>
        <charset val="204"/>
      </rPr>
      <t>Заказчик</t>
    </r>
    <r>
      <rPr>
        <sz val="20"/>
        <rFont val="Times New Roman"/>
        <family val="1"/>
        <charset val="204"/>
      </rPr>
      <t xml:space="preserve">: АО "Узбекистон темир йуллари"
</t>
    </r>
    <r>
      <rPr>
        <b/>
        <sz val="20"/>
        <rFont val="Times New Roman"/>
        <family val="1"/>
        <charset val="204"/>
      </rPr>
      <t>Проектная организация:</t>
    </r>
    <r>
      <rPr>
        <sz val="20"/>
        <rFont val="Times New Roman"/>
        <family val="1"/>
        <charset val="204"/>
      </rPr>
      <t xml:space="preserve"> ООО Тошкент метропроект;
</t>
    </r>
    <r>
      <rPr>
        <b/>
        <sz val="20"/>
        <rFont val="Times New Roman"/>
        <family val="1"/>
        <charset val="204"/>
      </rPr>
      <t>Подрядные организации</t>
    </r>
    <r>
      <rPr>
        <sz val="20"/>
        <rFont val="Times New Roman"/>
        <family val="1"/>
        <charset val="204"/>
      </rPr>
      <t xml:space="preserve">: Структурные подразделения АО "УТЙ"
</t>
    </r>
    <r>
      <rPr>
        <b/>
        <u/>
        <sz val="20"/>
        <rFont val="Times New Roman"/>
        <family val="1"/>
        <charset val="204"/>
      </rPr>
      <t>СТРОИТЕЛЬНО-МОНТАЖНАЯ ЧАСТЬ:</t>
    </r>
    <r>
      <rPr>
        <sz val="20"/>
        <rFont val="Times New Roman"/>
        <family val="1"/>
        <charset val="204"/>
      </rPr>
      <t xml:space="preserve">
Выполнены следующие работы:
</t>
    </r>
    <r>
      <rPr>
        <b/>
        <sz val="20"/>
        <rFont val="Times New Roman"/>
        <family val="1"/>
        <charset val="204"/>
      </rPr>
      <t>По ст.Туркестан (платформенный участок):</t>
    </r>
    <r>
      <rPr>
        <sz val="20"/>
        <rFont val="Times New Roman"/>
        <family val="1"/>
        <charset val="204"/>
      </rPr>
      <t xml:space="preserve">
уложено бетона - 1651м3 из 1651;
гироизоляционные работы стен - 420м2 из 10380;
армирование монолитного фундамента стен - 179тн. из 422,3.
</t>
    </r>
    <r>
      <rPr>
        <b/>
        <sz val="20"/>
        <rFont val="Times New Roman"/>
        <family val="1"/>
        <charset val="204"/>
      </rPr>
      <t xml:space="preserve">По ст.Юнусабад (платформенный участок):
</t>
    </r>
    <r>
      <rPr>
        <sz val="20"/>
        <rFont val="Times New Roman"/>
        <family val="1"/>
        <charset val="204"/>
      </rPr>
      <t xml:space="preserve">устройство водопонижающих скважин - 19шт из 28;
разработка грунта - 34 тыс.м3 из 20,592 тыс.м3;
устройство фундамента для проводки ТПМК - 2тн из 47;
уложено бетона - 40м3 из 840;
</t>
    </r>
    <r>
      <rPr>
        <b/>
        <sz val="20"/>
        <rFont val="Times New Roman"/>
        <family val="1"/>
        <charset val="204"/>
      </rPr>
      <t xml:space="preserve">По Шахте 24:
</t>
    </r>
    <r>
      <rPr>
        <sz val="20"/>
        <rFont val="Times New Roman"/>
        <family val="1"/>
        <charset val="204"/>
      </rPr>
      <t xml:space="preserve">обратная засыпка котлована шахты грунтом - 18,610 тыс.м3 из 18,610 тыс.м3;
устройство водопонижающих скважин - 3шт;
</t>
    </r>
    <r>
      <rPr>
        <b/>
        <sz val="20"/>
        <rFont val="Times New Roman"/>
        <family val="1"/>
        <charset val="204"/>
      </rPr>
      <t xml:space="preserve">По демонтажной камере (ПК29):
</t>
    </r>
    <r>
      <rPr>
        <sz val="20"/>
        <rFont val="Times New Roman"/>
        <family val="1"/>
        <charset val="204"/>
      </rPr>
      <t xml:space="preserve">бурение и забивка свай - для укрепления бортов котлована - 61шт из 61;
разработка грунта - 2,835 тыс.м3 из 2,835 тыс.м3;
гидроизоляция - 2000 м2 из 2767;
армирование монолитного участка - 113,56тн из 113,56тн;
бетонирование монолитных участков - 701м3 из 701м3
За счет дополнительных запрашиваемых средств будут произведены СМР на 120 млрд. сумов ~ 14,46 млн.долларов США </t>
    </r>
  </si>
  <si>
    <r>
      <rPr>
        <b/>
        <sz val="20"/>
        <rFont val="Times New Roman"/>
        <family val="1"/>
        <charset val="204"/>
      </rPr>
      <t>Заказчик:</t>
    </r>
    <r>
      <rPr>
        <sz val="20"/>
        <rFont val="Times New Roman"/>
        <family val="1"/>
        <charset val="204"/>
      </rPr>
      <t xml:space="preserve"> АО «Узбекистан темир йуллари»;
</t>
    </r>
    <r>
      <rPr>
        <b/>
        <sz val="20"/>
        <rFont val="Times New Roman"/>
        <family val="1"/>
        <charset val="204"/>
      </rPr>
      <t>Проектная организация:</t>
    </r>
    <r>
      <rPr>
        <sz val="20"/>
        <rFont val="Times New Roman"/>
        <family val="1"/>
        <charset val="204"/>
      </rPr>
      <t xml:space="preserve"> АО «Боштранслойиха»;
</t>
    </r>
    <r>
      <rPr>
        <b/>
        <sz val="20"/>
        <rFont val="Times New Roman"/>
        <family val="1"/>
        <charset val="204"/>
      </rPr>
      <t>Подрядная организация:</t>
    </r>
    <r>
      <rPr>
        <sz val="20"/>
        <rFont val="Times New Roman"/>
        <family val="1"/>
        <charset val="204"/>
      </rPr>
      <t xml:space="preserve"> УП «Трест «Куприккурилиш»» с привлечением структурных подразделений АО «Узбекистон темир йуллари».
</t>
    </r>
    <r>
      <rPr>
        <b/>
        <u/>
        <sz val="20"/>
        <rFont val="Times New Roman"/>
        <family val="1"/>
        <charset val="204"/>
      </rPr>
      <t>СТРОИТЕЛЬНО-МОНТАЖНАЯ ЧАСТЬ:</t>
    </r>
    <r>
      <rPr>
        <sz val="20"/>
        <rFont val="Times New Roman"/>
        <family val="1"/>
        <charset val="204"/>
      </rPr>
      <t xml:space="preserve">
Выполнены следующие работы:
</t>
    </r>
    <r>
      <rPr>
        <b/>
        <sz val="20"/>
        <rFont val="Times New Roman"/>
        <family val="1"/>
        <charset val="204"/>
      </rPr>
      <t>По ст.Тошкент шарка йули</t>
    </r>
    <r>
      <rPr>
        <sz val="20"/>
        <rFont val="Times New Roman"/>
        <family val="1"/>
        <charset val="204"/>
      </rPr>
      <t xml:space="preserve">
уложено бетона - 100%;
монтаж платформенных балок-24 шт;
установка металлических подвесных потолков для крыш - 770,6м2. из 770,6м2;
установка металлических конструкций навеса платформы - 25шт. из 34шт.;
</t>
    </r>
    <r>
      <rPr>
        <b/>
        <sz val="20"/>
        <rFont val="Times New Roman"/>
        <family val="1"/>
        <charset val="204"/>
      </rPr>
      <t xml:space="preserve">По ст. Сергели:
</t>
    </r>
    <r>
      <rPr>
        <sz val="20"/>
        <rFont val="Times New Roman"/>
        <family val="1"/>
        <charset val="204"/>
      </rPr>
      <t>подготовка котлована - 100%;
кладка кирпича внутренней перегородки -100%;
установка металлических подвесных потолков для крыш - 770,6м2. из 770,6м2;</t>
    </r>
    <r>
      <rPr>
        <b/>
        <sz val="20"/>
        <rFont val="Times New Roman"/>
        <family val="1"/>
        <charset val="204"/>
      </rPr>
      <t xml:space="preserve">
</t>
    </r>
    <r>
      <rPr>
        <sz val="20"/>
        <rFont val="Times New Roman"/>
        <family val="1"/>
        <charset val="204"/>
      </rPr>
      <t xml:space="preserve">штукатурка стен - 100%;                                                                                                                                                                                                  
</t>
    </r>
    <r>
      <rPr>
        <b/>
        <sz val="20"/>
        <rFont val="Times New Roman"/>
        <family val="1"/>
        <charset val="204"/>
      </rPr>
      <t>По электродепо Чиланзар:</t>
    </r>
    <r>
      <rPr>
        <sz val="20"/>
        <rFont val="Times New Roman"/>
        <family val="1"/>
        <charset val="204"/>
      </rPr>
      <t xml:space="preserve">
земляные работы по устройству подпорной стены левого и правого пути - 11,550тыс.м3 из 11,550тыс.м3;
армирование монолитного участка - 113,56тн из 113,56тн;
забивка металлических труб для крепления откосов котлована тоннеля-68шт;                                                                                                             засыпка ГПС для тоннельной части по левому пути-850м3;                                                                                                                                          устройство котлованов тоннеля с примыканием к действующей ст. Олмазор-9тыс.м3.   
За счет дополнительных запрашиваемых средств будут произведены СМР на 150 млрд. сумов ~ 18,07 млн.долларов США, внешнее электроснабжение на 43,6 млрд. сумов ~ 5,25 млн.долларов США                                                                                                                                                                                                                                                                             </t>
    </r>
  </si>
  <si>
    <r>
      <rPr>
        <b/>
        <sz val="20"/>
        <rFont val="Times New Roman"/>
        <family val="1"/>
        <charset val="204"/>
      </rPr>
      <t xml:space="preserve">Заказчик: </t>
    </r>
    <r>
      <rPr>
        <sz val="20"/>
        <rFont val="Times New Roman"/>
        <family val="1"/>
        <charset val="204"/>
      </rPr>
      <t xml:space="preserve">ООО Навруз Боги;
</t>
    </r>
    <r>
      <rPr>
        <b/>
        <sz val="20"/>
        <rFont val="Times New Roman"/>
        <family val="1"/>
        <charset val="204"/>
      </rPr>
      <t>Проектная организация:</t>
    </r>
    <r>
      <rPr>
        <sz val="20"/>
        <rFont val="Times New Roman"/>
        <family val="1"/>
        <charset val="204"/>
      </rPr>
      <t xml:space="preserve"> ГУП УзшахарсузликЛИТИ;
</t>
    </r>
    <r>
      <rPr>
        <b/>
        <sz val="20"/>
        <rFont val="Times New Roman"/>
        <family val="1"/>
        <charset val="204"/>
      </rPr>
      <t>Подрядчик:</t>
    </r>
    <r>
      <rPr>
        <sz val="20"/>
        <rFont val="Times New Roman"/>
        <family val="1"/>
        <charset val="204"/>
      </rPr>
      <t xml:space="preserve"> Структурные подразделения АО УТЙ
</t>
    </r>
    <r>
      <rPr>
        <b/>
        <u/>
        <sz val="20"/>
        <rFont val="Times New Roman"/>
        <family val="1"/>
        <charset val="204"/>
      </rPr>
      <t>СТРОИТЕЛЬНО-МОНТАЖНАЯ ЧАСТЬ:</t>
    </r>
    <r>
      <rPr>
        <sz val="20"/>
        <rFont val="Times New Roman"/>
        <family val="1"/>
        <charset val="204"/>
      </rPr>
      <t xml:space="preserve">
Завершено по разработке котлована амфитеатр 3 тыс.мест, ведутся бетонные работы фундамента. Завершены работы по строительству подземной двухэтажной автостоянки, ведется работы по устройству фундамента и монолитных плит. Начаты работы по строительству металлического моста, 14 БНС завершено. </t>
    </r>
  </si>
  <si>
    <r>
      <rPr>
        <b/>
        <u/>
        <sz val="20"/>
        <rFont val="Times New Roman"/>
        <family val="1"/>
        <charset val="204"/>
      </rPr>
      <t xml:space="preserve">ПРОЕКТ ИСКЛЮЧЕНЬ. </t>
    </r>
    <r>
      <rPr>
        <sz val="20"/>
        <rFont val="Times New Roman"/>
        <family val="1"/>
        <charset val="204"/>
      </rPr>
      <t xml:space="preserve">
Согласно Постановлению Президента Республики Узбекистан от 7 марта 2019г. №ПП-4234 "О мерах по повышению эффективности управления АО"Узбекуголь"" инвестиционный проект "Строительство шахты "Ангренская"" по данным доверительного управляющего считается </t>
    </r>
    <r>
      <rPr>
        <b/>
        <sz val="20"/>
        <rFont val="Times New Roman"/>
        <family val="1"/>
        <charset val="204"/>
      </rPr>
      <t>нецелесообразным, в связи с чем исключен</t>
    </r>
    <r>
      <rPr>
        <sz val="20"/>
        <rFont val="Times New Roman"/>
        <family val="1"/>
        <charset val="204"/>
      </rPr>
      <t xml:space="preserve"> из №ПП-3054 от 13.07.2017г.  
</t>
    </r>
    <r>
      <rPr>
        <b/>
        <sz val="20"/>
        <rFont val="Times New Roman"/>
        <family val="1"/>
        <charset val="204"/>
      </rPr>
      <t>Справочно:</t>
    </r>
    <r>
      <rPr>
        <sz val="20"/>
        <rFont val="Times New Roman"/>
        <family val="1"/>
        <charset val="204"/>
      </rPr>
      <t xml:space="preserve"> ПТЭО проекта откорректирован согласно Постановлению Президента РУз ПП-3550 от 20.02.2018г. для внесения в НАПУ.  Получено положительное заключение Центра при НАПУ от 27.06.2018г. на техническое задание на разработку ПТЭО проекта. В настоящее время ПТЭО проекта находится на согласовании в Госкоминвестиций от 03.07.2018г. Получено письмо от ГКИ о разработке ТЭО согласно постановлению №ПП-3857 от 16.07.2018г. Разработано ТЗ на разработку ТЭО согласовано с ОНТС и передано в Узинжиниринг для дальнейшей проработки.</t>
    </r>
  </si>
  <si>
    <r>
      <rPr>
        <b/>
        <sz val="20"/>
        <rFont val="Times New Roman"/>
        <family val="1"/>
        <charset val="204"/>
      </rPr>
      <t>Заказчик:</t>
    </r>
    <r>
      <rPr>
        <sz val="20"/>
        <rFont val="Times New Roman"/>
        <family val="1"/>
        <charset val="204"/>
      </rPr>
      <t xml:space="preserve"> АО "Узбекистон темир йуллари"
</t>
    </r>
    <r>
      <rPr>
        <b/>
        <sz val="20"/>
        <rFont val="Times New Roman"/>
        <family val="1"/>
        <charset val="204"/>
      </rPr>
      <t>Проектная организация:</t>
    </r>
    <r>
      <rPr>
        <sz val="20"/>
        <rFont val="Times New Roman"/>
        <family val="1"/>
        <charset val="204"/>
      </rPr>
      <t xml:space="preserve"> АО "Тоштемирйуллойиха"
</t>
    </r>
    <r>
      <rPr>
        <b/>
        <sz val="20"/>
        <rFont val="Times New Roman"/>
        <family val="1"/>
        <charset val="204"/>
      </rPr>
      <t>Подрядчик:</t>
    </r>
    <r>
      <rPr>
        <sz val="20"/>
        <rFont val="Times New Roman"/>
        <family val="1"/>
        <charset val="204"/>
      </rPr>
      <t xml:space="preserve"> Структурные подразделения АО "Узбекистон темир йуллари"
</t>
    </r>
    <r>
      <rPr>
        <b/>
        <u/>
        <sz val="20"/>
        <rFont val="Times New Roman"/>
        <family val="1"/>
        <charset val="204"/>
      </rPr>
      <t>СТРОИТЕЛЬНО-МОНТАЖНАЯ ЧАСТЬ:</t>
    </r>
    <r>
      <rPr>
        <sz val="20"/>
        <rFont val="Times New Roman"/>
        <family val="1"/>
        <charset val="204"/>
      </rPr>
      <t xml:space="preserve">
Выполнены следующие работы:
</t>
    </r>
    <r>
      <rPr>
        <b/>
        <sz val="20"/>
        <rFont val="Times New Roman"/>
        <family val="1"/>
        <charset val="204"/>
      </rPr>
      <t>Строительство искусственных сооружений</t>
    </r>
    <r>
      <rPr>
        <sz val="20"/>
        <rFont val="Times New Roman"/>
        <family val="1"/>
        <charset val="204"/>
      </rPr>
      <t xml:space="preserve">: 25ед. ПЖБТ из 45ед.;
</t>
    </r>
    <r>
      <rPr>
        <b/>
        <sz val="20"/>
        <rFont val="Times New Roman"/>
        <family val="1"/>
        <charset val="204"/>
      </rPr>
      <t>Земляные работы</t>
    </r>
    <r>
      <rPr>
        <sz val="20"/>
        <rFont val="Times New Roman"/>
        <family val="1"/>
        <charset val="204"/>
      </rPr>
      <t>: 473 тыс.м3 из 520 тыс.м3
ТЭР проекта утвержден ПКМ-378 от 6.05.2019г.</t>
    </r>
  </si>
  <si>
    <r>
      <t xml:space="preserve">Проект реализуется в соответствии с постановлением Президента РУз от 06.03.15г №ПП-2313. ПТЭО и ПСД не требуются. 
В 2019 году предусмотрена реабилитация </t>
    </r>
    <r>
      <rPr>
        <b/>
        <sz val="20"/>
        <rFont val="Times New Roman"/>
        <family val="1"/>
        <charset val="204"/>
      </rPr>
      <t>180 км</t>
    </r>
    <r>
      <rPr>
        <sz val="20"/>
        <rFont val="Times New Roman"/>
        <family val="1"/>
        <charset val="204"/>
      </rPr>
      <t xml:space="preserve"> железнодорожных путей. 
На 26 июля выполнено</t>
    </r>
    <r>
      <rPr>
        <b/>
        <sz val="20"/>
        <rFont val="Times New Roman"/>
        <family val="1"/>
        <charset val="204"/>
      </rPr>
      <t xml:space="preserve"> 173,89 км</t>
    </r>
    <r>
      <rPr>
        <sz val="20"/>
        <rFont val="Times New Roman"/>
        <family val="1"/>
        <charset val="204"/>
      </rPr>
      <t xml:space="preserve">  реабилитации железнодорожных путей.</t>
    </r>
  </si>
  <si>
    <r>
      <t xml:space="preserve">Работа ведется в соответствии с УП-4707 от 04 03.15г. ПТЭО и ПСД не требуются. 
В 2019 году предусмотрено строительство </t>
    </r>
    <r>
      <rPr>
        <b/>
        <sz val="20"/>
        <rFont val="Times New Roman"/>
        <family val="1"/>
        <charset val="204"/>
      </rPr>
      <t>1200 грузовых вагонов</t>
    </r>
    <r>
      <rPr>
        <sz val="20"/>
        <rFont val="Times New Roman"/>
        <family val="1"/>
        <charset val="204"/>
      </rPr>
      <t>. 
На 26 июля 2019 года построено</t>
    </r>
    <r>
      <rPr>
        <b/>
        <sz val="20"/>
        <rFont val="Times New Roman"/>
        <family val="1"/>
        <charset val="204"/>
      </rPr>
      <t xml:space="preserve"> 485 грузовых вагонов</t>
    </r>
    <r>
      <rPr>
        <sz val="20"/>
        <rFont val="Times New Roman"/>
        <family val="1"/>
        <charset val="204"/>
      </rPr>
      <t>.</t>
    </r>
  </si>
  <si>
    <r>
      <t xml:space="preserve">Работа ведется в соответствии с УП-4707 от 04.03.15г. ПТЭО и ПСД не требуются. 
В 2019 году предусмотрено ремонт и восстановление </t>
    </r>
    <r>
      <rPr>
        <b/>
        <sz val="20"/>
        <rFont val="Times New Roman"/>
        <family val="1"/>
        <charset val="204"/>
      </rPr>
      <t>1500 грузовых вагонов</t>
    </r>
    <r>
      <rPr>
        <sz val="20"/>
        <rFont val="Times New Roman"/>
        <family val="1"/>
        <charset val="204"/>
      </rPr>
      <t xml:space="preserve">. 
На 26 июля 2019 года восстановлено </t>
    </r>
    <r>
      <rPr>
        <b/>
        <sz val="20"/>
        <rFont val="Times New Roman"/>
        <family val="1"/>
        <charset val="204"/>
      </rPr>
      <t>1429 грузовых вагонов</t>
    </r>
    <r>
      <rPr>
        <sz val="20"/>
        <rFont val="Times New Roman"/>
        <family val="1"/>
        <charset val="204"/>
      </rPr>
      <t>.</t>
    </r>
  </si>
  <si>
    <r>
      <t xml:space="preserve">Работа ведется в соответствии с УП-4707 от 04 03.15г. ПТЭО и ПСД не требуются. 
В 2019 году АО "ТашВСРЗ" предусмотрено строительство </t>
    </r>
    <r>
      <rPr>
        <b/>
        <sz val="20"/>
        <rFont val="Times New Roman"/>
        <family val="1"/>
        <charset val="204"/>
      </rPr>
      <t>15 пассажирских вагонов</t>
    </r>
    <r>
      <rPr>
        <sz val="20"/>
        <rFont val="Times New Roman"/>
        <family val="1"/>
        <charset val="204"/>
      </rPr>
      <t>. 
На 26 июля 2019 года обновлено</t>
    </r>
    <r>
      <rPr>
        <b/>
        <sz val="20"/>
        <rFont val="Times New Roman"/>
        <family val="1"/>
        <charset val="204"/>
      </rPr>
      <t xml:space="preserve"> 8  пассажирских вагонов</t>
    </r>
    <r>
      <rPr>
        <sz val="20"/>
        <rFont val="Times New Roman"/>
        <family val="1"/>
        <charset val="204"/>
      </rPr>
      <t>.</t>
    </r>
  </si>
  <si>
    <r>
      <t xml:space="preserve">Работа ведется в соответствии с УП-4707 от 04.03.15г.  ПТЭО и ПСД не требуются. 
В 2019 году предусмотрено капитально-восстановительный ремонт </t>
    </r>
    <r>
      <rPr>
        <b/>
        <sz val="20"/>
        <rFont val="Times New Roman"/>
        <family val="1"/>
        <charset val="204"/>
      </rPr>
      <t>29 секций локомотивов</t>
    </r>
    <r>
      <rPr>
        <sz val="20"/>
        <rFont val="Times New Roman"/>
        <family val="1"/>
        <charset val="204"/>
      </rPr>
      <t xml:space="preserve">. 
На 26 июля 2019 года восстановленено </t>
    </r>
    <r>
      <rPr>
        <b/>
        <sz val="20"/>
        <rFont val="Times New Roman"/>
        <family val="1"/>
        <charset val="204"/>
      </rPr>
      <t>25 секций локомотивов</t>
    </r>
    <r>
      <rPr>
        <sz val="20"/>
        <rFont val="Times New Roman"/>
        <family val="1"/>
        <charset val="204"/>
      </rPr>
      <t>.</t>
    </r>
  </si>
  <si>
    <r>
      <rPr>
        <b/>
        <sz val="20"/>
        <rFont val="Times New Roman"/>
        <family val="1"/>
        <charset val="204"/>
      </rPr>
      <t>Заказчик:</t>
    </r>
    <r>
      <rPr>
        <sz val="20"/>
        <rFont val="Times New Roman"/>
        <family val="1"/>
        <charset val="204"/>
      </rPr>
      <t xml:space="preserve"> АО "Узбекистон темир йуллари"
</t>
    </r>
    <r>
      <rPr>
        <b/>
        <sz val="20"/>
        <rFont val="Times New Roman"/>
        <family val="1"/>
        <charset val="204"/>
      </rPr>
      <t>Подрядчик:</t>
    </r>
    <r>
      <rPr>
        <sz val="20"/>
        <rFont val="Times New Roman"/>
        <family val="1"/>
        <charset val="204"/>
      </rPr>
      <t xml:space="preserve"> Структурное подразделение АО "УТЙ"
Подготовлен договор на модернизацию 28 вагонов метро с продлением срока службы на 15 лет., стоимость модернизации вагонов составляет 92,4 млрд.сум.</t>
    </r>
  </si>
  <si>
    <r>
      <rPr>
        <b/>
        <sz val="20"/>
        <rFont val="Times New Roman"/>
        <family val="1"/>
        <charset val="204"/>
      </rPr>
      <t>Заказчик:</t>
    </r>
    <r>
      <rPr>
        <sz val="20"/>
        <rFont val="Times New Roman"/>
        <family val="1"/>
        <charset val="204"/>
      </rPr>
      <t xml:space="preserve"> РЖУ Термез
</t>
    </r>
    <r>
      <rPr>
        <b/>
        <sz val="20"/>
        <rFont val="Times New Roman"/>
        <family val="1"/>
        <charset val="204"/>
      </rPr>
      <t>Проектная организация:</t>
    </r>
    <r>
      <rPr>
        <sz val="20"/>
        <rFont val="Times New Roman"/>
        <family val="1"/>
        <charset val="204"/>
      </rPr>
      <t xml:space="preserve"> АО "Тоштемирйуллойиха"
</t>
    </r>
    <r>
      <rPr>
        <b/>
        <sz val="20"/>
        <rFont val="Times New Roman"/>
        <family val="1"/>
        <charset val="204"/>
      </rPr>
      <t>Подрядчик:</t>
    </r>
    <r>
      <rPr>
        <sz val="20"/>
        <rFont val="Times New Roman"/>
        <family val="1"/>
        <charset val="204"/>
      </rPr>
      <t xml:space="preserve"> Структурные подразделения АО "Узбекистон темир йуллари" и "China Railway Tunnel Group Co. LTD" и China Coal Technology &amp; Engineering Group Corp.   
</t>
    </r>
    <r>
      <rPr>
        <b/>
        <u/>
        <sz val="20"/>
        <rFont val="Times New Roman"/>
        <family val="1"/>
        <charset val="204"/>
      </rPr>
      <t xml:space="preserve">ТЕНДЕРНАЯ ЧАСТЬ: </t>
    </r>
    <r>
      <rPr>
        <sz val="20"/>
        <rFont val="Times New Roman"/>
        <family val="1"/>
        <charset val="204"/>
      </rPr>
      <t xml:space="preserve">
По результатом проведенных прямых переговоров АО "Шаргунькумир" заключён контракт на условиях "под ключ" с консорциумом в составе китайских компаний "China Railway Tunnel Group Co. LTD" и China Coal Technology &amp; Engineering Group Corp.   
12.05.2017г. подписано заемное соглашение между Республикой Узбекистан и Эксимбанком (КНР) на финансирование 89,78 млн. долл. через АКБ "Узпромстройбанк". Произведен аванс (25%) кредита Эксимбанка (КНР) от 26.04.2018г. 
</t>
    </r>
    <r>
      <rPr>
        <b/>
        <u/>
        <sz val="20"/>
        <rFont val="Times New Roman"/>
        <family val="1"/>
        <charset val="204"/>
      </rPr>
      <t xml:space="preserve">СТРОИТЕЛЬНО-МОНТАЖНАЯ ЧАСТЬ: </t>
    </r>
    <r>
      <rPr>
        <sz val="20"/>
        <rFont val="Times New Roman"/>
        <family val="1"/>
        <charset val="204"/>
      </rPr>
      <t xml:space="preserve">
</t>
    </r>
    <r>
      <rPr>
        <b/>
        <sz val="20"/>
        <rFont val="Times New Roman"/>
        <family val="1"/>
        <charset val="204"/>
      </rPr>
      <t>в штольне №6</t>
    </r>
    <r>
      <rPr>
        <sz val="20"/>
        <rFont val="Times New Roman"/>
        <family val="1"/>
        <charset val="204"/>
      </rPr>
      <t xml:space="preserve"> - осуществлены ремонтно-восстановительные работы 1016м из 1016м; в штольне №10 - 1440м из 1440м; в западном штреке - 448м. Выполнено земляных работ 2904 куб.м. 6-штольня  В общей сложности 330,5 м новых шахт было проведено на Восточном вентиляционном штреке, в камерах электроуправления; на западном крыле завершился 93 метровый новый квершлаг; проводится новый Западный вентиляционный штрек (выполнено 103м, осталось 532м), новый Западный конвейерно-вентиляционный штрек (выполнено 45м, осталось 1153м; новый Восточный вентиляционный штрек проведен до конца (выполнено 836,5м), проводятся вспомогательные работы; новый Восточный конвейерный штрек (выполнено 72м, осталось 869м); через Восточный вентиляционный штрек проложен конвейерный бремсберг (выполнено 313м, осталось 274м). </t>
    </r>
  </si>
  <si>
    <r>
      <rPr>
        <b/>
        <sz val="20"/>
        <rFont val="Times New Roman"/>
        <family val="1"/>
        <charset val="204"/>
      </rPr>
      <t>Заказчик:</t>
    </r>
    <r>
      <rPr>
        <sz val="20"/>
        <rFont val="Times New Roman"/>
        <family val="1"/>
        <charset val="204"/>
      </rPr>
      <t xml:space="preserve"> АО "Узбекистон темир йуллари"
</t>
    </r>
    <r>
      <rPr>
        <b/>
        <sz val="20"/>
        <rFont val="Times New Roman"/>
        <family val="1"/>
        <charset val="204"/>
      </rPr>
      <t>Проектная организация:</t>
    </r>
    <r>
      <rPr>
        <sz val="20"/>
        <rFont val="Times New Roman"/>
        <family val="1"/>
        <charset val="204"/>
      </rPr>
      <t xml:space="preserve"> ООО "Угольпром НИПИ"
</t>
    </r>
    <r>
      <rPr>
        <b/>
        <sz val="20"/>
        <rFont val="Times New Roman"/>
        <family val="1"/>
        <charset val="204"/>
      </rPr>
      <t>Подрядчик:</t>
    </r>
    <r>
      <rPr>
        <sz val="20"/>
        <rFont val="Times New Roman"/>
        <family val="1"/>
        <charset val="204"/>
      </rPr>
      <t xml:space="preserve"> Структурные подразделения АО "Узбекистон темир йуллари"
</t>
    </r>
    <r>
      <rPr>
        <b/>
        <u/>
        <sz val="20"/>
        <rFont val="Times New Roman"/>
        <family val="1"/>
        <charset val="204"/>
      </rPr>
      <t xml:space="preserve">СТРОИТЕЛЬНО-МОНТАЖНАЯ ЧАСТЬ: </t>
    </r>
    <r>
      <rPr>
        <sz val="20"/>
        <rFont val="Times New Roman"/>
        <family val="1"/>
        <charset val="204"/>
      </rPr>
      <t xml:space="preserve">
В настоящее время штольни №1 гор. +1840 м пройдено 524 п.м. проходки по породе с учетом геологического нарушения. 20 марта 2019 года заключен договор между ООО «Бойсункумир» и ГУП «Гиссаргеология» по бурению колонковой скважины для определения залегания угольного пласта №1 на участке «Южный» Байсунского месторождения каменного угля.
</t>
    </r>
    <r>
      <rPr>
        <b/>
        <sz val="20"/>
        <rFont val="Times New Roman"/>
        <family val="1"/>
        <charset val="204"/>
      </rPr>
      <t>В связи с принятием правительственного решения о передаче 45% акций АО «Узбекуголь» в доверительное управление Российской компании, были внесены изменения в перечень закупаемой техники, технологического оборудования и запасных частей, что привело к затягиванию разработки Технико-экономического расчета (ТЭР) проекта.</t>
    </r>
    <r>
      <rPr>
        <sz val="20"/>
        <rFont val="Times New Roman"/>
        <family val="1"/>
        <charset val="204"/>
      </rPr>
      <t xml:space="preserve">
Согласно письме АО "УТИ" геологическая служба ГУП "Гиссаргеология" пробурила 5 скважин глубиной от 70м до 112м, общем объемом 463 п.м. По данным пробуренной скважины подсечены все угольные пласты №1,2,3. Во исполнении приказа АО "УТЙ" №896-Н от 16.07.2019г. "О дополнительных мерах по реализации проекта "Отработка запасов угля восточного крыла участка Южный Байсунского месторождения с добычей до 50 тыс. тонн каменного угля в год", подготавливаются необходимые меры для начала строительно-монтажных работ.</t>
    </r>
  </si>
  <si>
    <r>
      <rPr>
        <b/>
        <sz val="20"/>
        <rFont val="Times New Roman"/>
        <family val="1"/>
        <charset val="204"/>
      </rPr>
      <t>Заказчик</t>
    </r>
    <r>
      <rPr>
        <sz val="20"/>
        <rFont val="Times New Roman"/>
        <family val="1"/>
        <charset val="204"/>
      </rPr>
      <t xml:space="preserve"> - ООО «Многофункциональный медицинский центр»;
</t>
    </r>
    <r>
      <rPr>
        <b/>
        <sz val="20"/>
        <rFont val="Times New Roman"/>
        <family val="1"/>
        <charset val="204"/>
      </rPr>
      <t>Проектноя организация</t>
    </r>
    <r>
      <rPr>
        <sz val="20"/>
        <rFont val="Times New Roman"/>
        <family val="1"/>
        <charset val="204"/>
      </rPr>
      <t xml:space="preserve"> - ОАО «Уралмеханобр» (РФ);
</t>
    </r>
    <r>
      <rPr>
        <b/>
        <sz val="20"/>
        <rFont val="Times New Roman"/>
        <family val="1"/>
        <charset val="204"/>
      </rPr>
      <t>Подрядня организация по строительству зданий</t>
    </r>
    <r>
      <rPr>
        <sz val="20"/>
        <rFont val="Times New Roman"/>
        <family val="1"/>
        <charset val="204"/>
      </rPr>
      <t xml:space="preserve"> - АО «Инженерно-строительный центр УГМК» (РФ) с привлечением специализированных подрядных организаций;
</t>
    </r>
    <r>
      <rPr>
        <b/>
        <sz val="20"/>
        <rFont val="Times New Roman"/>
        <family val="1"/>
        <charset val="204"/>
      </rPr>
      <t>Подрядная организация по строительству сооружений и объектов инфраструктуры</t>
    </r>
    <r>
      <rPr>
        <sz val="20"/>
        <rFont val="Times New Roman"/>
        <family val="1"/>
        <charset val="204"/>
      </rPr>
      <t xml:space="preserve"> - структурные подразделения АО «Узбекистон темир йуллари» с привлечением специализированных подрядных организаций;
</t>
    </r>
    <r>
      <rPr>
        <b/>
        <sz val="20"/>
        <rFont val="Times New Roman"/>
        <family val="1"/>
        <charset val="204"/>
      </rPr>
      <t xml:space="preserve">СТРОИТЕЛЬНО-МОНТАЖНАЯ ЧАСТЬ: </t>
    </r>
    <r>
      <rPr>
        <sz val="20"/>
        <rFont val="Times New Roman"/>
        <family val="1"/>
        <charset val="204"/>
      </rPr>
      <t xml:space="preserve">
Получено решение хокима города Ташкента от 26.10.2017 года  об отводе земли и разрешение на строительства, 
В настоящее время проект постановления по реализации проекта согласован со всеми причастными министерствами и ведомствами. 10.06.2019г. проект постановления внесен в Кабинет Министров Республики Узбекистан.
</t>
    </r>
    <r>
      <rPr>
        <b/>
        <u/>
        <sz val="20"/>
        <rFont val="Times New Roman"/>
        <family val="1"/>
        <charset val="204"/>
      </rPr>
      <t>В настоящее время завершены работы по установке:</t>
    </r>
    <r>
      <rPr>
        <sz val="20"/>
        <rFont val="Times New Roman"/>
        <family val="1"/>
        <charset val="204"/>
      </rPr>
      <t xml:space="preserve">
</t>
    </r>
    <r>
      <rPr>
        <b/>
        <sz val="20"/>
        <rFont val="Times New Roman"/>
        <family val="1"/>
        <charset val="204"/>
      </rPr>
      <t>газопровода</t>
    </r>
    <r>
      <rPr>
        <sz val="20"/>
        <rFont val="Times New Roman"/>
        <family val="1"/>
        <charset val="204"/>
      </rPr>
      <t xml:space="preserve"> д520мм среднего давления, газопровод Ø108мм низкого давления, водопровода Ø200мм с протяженностью 91,6м, Ø160мм - 724м, Ø110мм - 189м;
</t>
    </r>
    <r>
      <rPr>
        <b/>
        <sz val="20"/>
        <rFont val="Times New Roman"/>
        <family val="1"/>
        <charset val="204"/>
      </rPr>
      <t>канализации</t>
    </r>
    <r>
      <rPr>
        <sz val="20"/>
        <rFont val="Times New Roman"/>
        <family val="1"/>
        <charset val="204"/>
      </rPr>
      <t xml:space="preserve"> диаметром Ø250мм с протяженностью 147м, Ø300мм - 296м, Ø400мм - 384м, 
</t>
    </r>
    <r>
      <rPr>
        <b/>
        <sz val="20"/>
        <rFont val="Times New Roman"/>
        <family val="1"/>
        <charset val="204"/>
      </rPr>
      <t>телефонизации</t>
    </r>
    <r>
      <rPr>
        <sz val="20"/>
        <rFont val="Times New Roman"/>
        <family val="1"/>
        <charset val="204"/>
      </rPr>
      <t xml:space="preserve"> 630м;
</t>
    </r>
    <r>
      <rPr>
        <b/>
        <sz val="20"/>
        <rFont val="Times New Roman"/>
        <family val="1"/>
        <charset val="204"/>
      </rPr>
      <t>электрической сети</t>
    </r>
    <r>
      <rPr>
        <sz val="20"/>
        <rFont val="Times New Roman"/>
        <family val="1"/>
        <charset val="204"/>
      </rPr>
      <t xml:space="preserve"> 710м 0,4, 6, 10кВ;
установлено </t>
    </r>
    <r>
      <rPr>
        <b/>
        <sz val="20"/>
        <rFont val="Times New Roman"/>
        <family val="1"/>
        <charset val="204"/>
      </rPr>
      <t>трансформаторная подстанция</t>
    </r>
    <r>
      <rPr>
        <sz val="20"/>
        <rFont val="Times New Roman"/>
        <family val="1"/>
        <charset val="204"/>
      </rPr>
      <t xml:space="preserve">;
</t>
    </r>
    <r>
      <rPr>
        <b/>
        <sz val="20"/>
        <rFont val="Times New Roman"/>
        <family val="1"/>
        <charset val="204"/>
      </rPr>
      <t>строительство</t>
    </r>
    <r>
      <rPr>
        <sz val="20"/>
        <rFont val="Times New Roman"/>
        <family val="1"/>
        <charset val="204"/>
      </rPr>
      <t xml:space="preserve"> котельной и штаба I, бетонно-растворной установки (БРУ), ограждение территории, освещения, видеокабелей, освещение котлована, устройство скважин, пост контрольно-пропускного пункта (КПП), место под мойки автомашин, временные дорожки из дорожных плит 682м, склад материалов, ограждений из профнастила, рабочий городок из контейнеров. Было устроено засыпка гравийно-песчанной смеси (ГПС) в объёме 120 тыс м3.</t>
    </r>
  </si>
  <si>
    <r>
      <rPr>
        <b/>
        <sz val="20"/>
        <rFont val="Times New Roman"/>
        <family val="1"/>
        <charset val="204"/>
      </rPr>
      <t>Заказчик</t>
    </r>
    <r>
      <rPr>
        <sz val="20"/>
        <rFont val="Times New Roman"/>
        <family val="1"/>
        <charset val="204"/>
      </rPr>
      <t xml:space="preserve"> - СП ООО «PremiumUzbekistan»;
</t>
    </r>
    <r>
      <rPr>
        <b/>
        <sz val="20"/>
        <rFont val="Times New Roman"/>
        <family val="1"/>
        <charset val="204"/>
      </rPr>
      <t>Проектная организация</t>
    </r>
    <r>
      <rPr>
        <sz val="20"/>
        <rFont val="Times New Roman"/>
        <family val="1"/>
        <charset val="204"/>
      </rPr>
      <t xml:space="preserve"> - ООО «Узагросаноатлойиха»;
</t>
    </r>
    <r>
      <rPr>
        <b/>
        <sz val="20"/>
        <rFont val="Times New Roman"/>
        <family val="1"/>
        <charset val="204"/>
      </rPr>
      <t>Подрядные организации</t>
    </r>
    <r>
      <rPr>
        <sz val="20"/>
        <rFont val="Times New Roman"/>
        <family val="1"/>
        <charset val="204"/>
      </rPr>
      <t xml:space="preserve"> - ОАО "Селена" и структурные подразделения АО «Узбекистон темир йуллари»;
</t>
    </r>
    <r>
      <rPr>
        <b/>
        <u/>
        <sz val="20"/>
        <rFont val="Times New Roman"/>
        <family val="1"/>
        <charset val="204"/>
      </rPr>
      <t xml:space="preserve">СТРОИТЕЛЬНО-МОНТАЖНАЯ ЧАСТЬ: </t>
    </r>
    <r>
      <rPr>
        <sz val="20"/>
        <rFont val="Times New Roman"/>
        <family val="1"/>
        <charset val="204"/>
      </rPr>
      <t xml:space="preserve">
Хоким Ташкента принял решение выделить место под строительство новой площади. 
Ведутся работы по подготовки площади с помощью специального оборудования. 
Работы по демонтажу инженерных сетей связи завершены. 
10.07.2019г. №Н/4115-19 проект постановления по реализации проекта внесен в Кабинет Министров Республики Узбекистан.
Принято технологическое оборудование (находится на складе НХ в таможенном режиме ИМ-70). 
По земляным работам задействованы 2 экскаватора и 10 самосвалов техники. </t>
    </r>
  </si>
  <si>
    <r>
      <rPr>
        <b/>
        <sz val="20"/>
        <rFont val="Times New Roman"/>
        <family val="1"/>
        <charset val="204"/>
      </rPr>
      <t>Заказчик</t>
    </r>
    <r>
      <rPr>
        <sz val="20"/>
        <rFont val="Times New Roman"/>
        <family val="1"/>
        <charset val="204"/>
      </rPr>
      <t xml:space="preserve"> - АО "Узбекистон темир йуллари"
</t>
    </r>
    <r>
      <rPr>
        <b/>
        <sz val="20"/>
        <rFont val="Times New Roman"/>
        <family val="1"/>
        <charset val="204"/>
      </rPr>
      <t>Проектная организация</t>
    </r>
    <r>
      <rPr>
        <sz val="20"/>
        <rFont val="Times New Roman"/>
        <family val="1"/>
        <charset val="204"/>
      </rPr>
      <t xml:space="preserve"> - АО "Курилишматериал ЛИТИ"
</t>
    </r>
    <r>
      <rPr>
        <b/>
        <sz val="20"/>
        <rFont val="Times New Roman"/>
        <family val="1"/>
        <charset val="204"/>
      </rPr>
      <t>Поставщик:</t>
    </r>
    <r>
      <rPr>
        <sz val="20"/>
        <rFont val="Times New Roman"/>
        <family val="1"/>
        <charset val="204"/>
      </rPr>
      <t xml:space="preserve"> АО Метровагонмаш.
</t>
    </r>
    <r>
      <rPr>
        <b/>
        <u/>
        <sz val="20"/>
        <rFont val="Times New Roman"/>
        <family val="1"/>
        <charset val="204"/>
      </rPr>
      <t>ЗАКУПОЧНАЯ ЧАСТЬ:</t>
    </r>
    <r>
      <rPr>
        <sz val="20"/>
        <rFont val="Times New Roman"/>
        <family val="1"/>
        <charset val="204"/>
      </rPr>
      <t xml:space="preserve">
Принято для исполнения Распоряжение Президента Руз №Р-5463 от 4.04.19г "О мерах по реализации проекта приобретения вагонов подвижного состава надземной линии метрополитена в городе Ташкенте".
Получено заключение ценовой экспертизы на контракт с АО "Метровагонмаш"(РФ) на поставку 5 составов в 4хвагонном исполнении. ТЭР проекта согласован с МФ, ФРРУ. 
МЭ представлено письмо о непричастности к рассмотрению ТЭР проекта. По замечаниям МЭ подготовлена таблица разногласий. Прорабатываются замечания ФРРУ.
Между Внешэкономбанком и НБУ заключен  кредитный договор. </t>
    </r>
  </si>
  <si>
    <r>
      <rPr>
        <b/>
        <sz val="20"/>
        <rFont val="Times New Roman"/>
        <family val="1"/>
        <charset val="204"/>
      </rPr>
      <t>Заказчик</t>
    </r>
    <r>
      <rPr>
        <sz val="20"/>
        <rFont val="Times New Roman"/>
        <family val="1"/>
        <charset val="204"/>
      </rPr>
      <t xml:space="preserve"> - дирекция капитального строительства;
</t>
    </r>
    <r>
      <rPr>
        <b/>
        <sz val="20"/>
        <rFont val="Times New Roman"/>
        <family val="1"/>
        <charset val="204"/>
      </rPr>
      <t>Проектировщик</t>
    </r>
    <r>
      <rPr>
        <sz val="20"/>
        <rFont val="Times New Roman"/>
        <family val="1"/>
        <charset val="204"/>
      </rPr>
      <t xml:space="preserve"> - АО «Тоштемирйуллойиха»;
</t>
    </r>
    <r>
      <rPr>
        <b/>
        <sz val="20"/>
        <rFont val="Times New Roman"/>
        <family val="1"/>
        <charset val="204"/>
      </rPr>
      <t xml:space="preserve">Подрядные организации </t>
    </r>
    <r>
      <rPr>
        <sz val="20"/>
        <rFont val="Times New Roman"/>
        <family val="1"/>
        <charset val="204"/>
      </rPr>
      <t xml:space="preserve">- управление путевого хозяйства АО «Узбекистон темир йуллари»;
</t>
    </r>
    <r>
      <rPr>
        <b/>
        <u/>
        <sz val="20"/>
        <rFont val="Times New Roman"/>
        <family val="1"/>
        <charset val="204"/>
      </rPr>
      <t xml:space="preserve">СТРОИТЕЛЬНО-МОНТАЖНАЯ ЧАСТЬ: </t>
    </r>
    <r>
      <rPr>
        <sz val="20"/>
        <rFont val="Times New Roman"/>
        <family val="1"/>
        <charset val="204"/>
      </rPr>
      <t xml:space="preserve">
На сегодняшний день завершены земляные работы, строительство водопропускных труб, переустройство линии электропередачи 6 кВ, переустройство сети канализации, снос строений и жилых домов. Произведена укладка рельсошпальной пути с протяженностью 2,4 п.м. Завершены работы по разработке котлована канализации, завершено переустройство канонизации и ЛЭП. Ведутся подготовительный работы по переустройству водопровода. Уложена рельса шпальной решётка 500 пм. Выполнено земляные работе 9000 м3.</t>
    </r>
  </si>
  <si>
    <r>
      <rPr>
        <b/>
        <sz val="20"/>
        <rFont val="Times New Roman"/>
        <family val="1"/>
        <charset val="204"/>
      </rPr>
      <t>Заказчик</t>
    </r>
    <r>
      <rPr>
        <sz val="20"/>
        <rFont val="Times New Roman"/>
        <family val="1"/>
        <charset val="204"/>
      </rPr>
      <t xml:space="preserve"> - АО "Узбекистон темир йуллари"
</t>
    </r>
    <r>
      <rPr>
        <b/>
        <sz val="20"/>
        <rFont val="Times New Roman"/>
        <family val="1"/>
        <charset val="204"/>
      </rPr>
      <t xml:space="preserve">Проектная организация </t>
    </r>
    <r>
      <rPr>
        <sz val="20"/>
        <rFont val="Times New Roman"/>
        <family val="1"/>
        <charset val="204"/>
      </rPr>
      <t xml:space="preserve">- АО «Боштранслойиха»;
</t>
    </r>
    <r>
      <rPr>
        <b/>
        <sz val="20"/>
        <rFont val="Times New Roman"/>
        <family val="1"/>
        <charset val="204"/>
      </rPr>
      <t>Подрядные организации</t>
    </r>
    <r>
      <rPr>
        <sz val="20"/>
        <rFont val="Times New Roman"/>
        <family val="1"/>
        <charset val="204"/>
      </rPr>
      <t xml:space="preserve"> - структурные подразделения АО «Узбекистон темир йуллари» ;
</t>
    </r>
    <r>
      <rPr>
        <b/>
        <u/>
        <sz val="20"/>
        <rFont val="Times New Roman"/>
        <family val="1"/>
        <charset val="204"/>
      </rPr>
      <t xml:space="preserve">СТРОИТЕЛЬНО-МОНТАЖНАЯ ЧАСТЬ: </t>
    </r>
    <r>
      <rPr>
        <sz val="20"/>
        <rFont val="Times New Roman"/>
        <family val="1"/>
        <charset val="204"/>
      </rPr>
      <t xml:space="preserve">
Подготовлено дополнительное техническое задание № 1 на разработку рабочего проекта, внесено на рассмотрение ОНТС. 
Организована работа комиссии для обследования существующих постов ЭЦ, железнодорожных переездов на предмет определения возможности размещения нового оборудования устройств сигнализации и телекоммуникации. На перегоне ст. Мароканд - ст. Джума, ст. Нурбулак - ст. Каттакурган, К-Курган - Рзд. №28 ведутся работы рытьё котлованов, установка фундаментов и установка опор. </t>
    </r>
  </si>
  <si>
    <r>
      <rPr>
        <b/>
        <sz val="20"/>
        <rFont val="Times New Roman"/>
        <family val="1"/>
        <charset val="204"/>
      </rPr>
      <t>Заказчик:</t>
    </r>
    <r>
      <rPr>
        <sz val="20"/>
        <rFont val="Times New Roman"/>
        <family val="1"/>
        <charset val="204"/>
      </rPr>
      <t xml:space="preserve"> АО "Узбекистон темир йуллари"
</t>
    </r>
    <r>
      <rPr>
        <b/>
        <sz val="20"/>
        <rFont val="Times New Roman"/>
        <family val="1"/>
        <charset val="204"/>
      </rPr>
      <t>Проектная организация:</t>
    </r>
    <r>
      <rPr>
        <sz val="20"/>
        <rFont val="Times New Roman"/>
        <family val="1"/>
        <charset val="204"/>
      </rPr>
      <t xml:space="preserve"> АО "Боштранслойиха" и АО "Тоштемирйуллойиха"
</t>
    </r>
    <r>
      <rPr>
        <b/>
        <sz val="20"/>
        <rFont val="Times New Roman"/>
        <family val="1"/>
        <charset val="204"/>
      </rPr>
      <t>Подрядчик:</t>
    </r>
    <r>
      <rPr>
        <sz val="20"/>
        <rFont val="Times New Roman"/>
        <family val="1"/>
        <charset val="204"/>
      </rPr>
      <t xml:space="preserve"> Структурные подразделения АО "Узбекистон темир йуллари"
</t>
    </r>
    <r>
      <rPr>
        <b/>
        <sz val="20"/>
        <rFont val="Times New Roman"/>
        <family val="1"/>
        <charset val="204"/>
      </rPr>
      <t xml:space="preserve">СТРОИТЕЛЬНО-МОНТАЖНАЯ ЧАСТЬ: </t>
    </r>
    <r>
      <rPr>
        <sz val="20"/>
        <rFont val="Times New Roman"/>
        <family val="1"/>
        <charset val="204"/>
      </rPr>
      <t xml:space="preserve">
По четному пути участка Баяут - Даштабад уложено 35,2 км пути, отсыпано 35,190 тыс. куб метр гравийно - песчаной смеси и 54,470 тыс. куб метр.  путевого щебня, выполнен монтаж 897-ми фундаментов, в том числе 152 ед. анкерных фундаментов, 745 шт. металлических опор контактной сети, 745 консолей, 152 оттяжек, раскатано несущего троса и контактного провода на 38 анкерных участках. По данному участку оформлен акт рабочей приёмочной комиссии от 08.08.2011 года и приказом ГАЖК «Узбекистон темир йуллари» от 07.10.2011 года №442-Н открыто движение пассажирских и высокоскоростных поездов «Афросиоб». 
По нечетному пути участка Баяут - Даштабад уложено 35,2 км пути, отсыпано 34,380 тыс. куб метр гравийно - песчаной смеси и 52,095 тыс. куб метр.  путевого щебня, выполнен монтаж 804-х фундаментов, в том числе 156 тыс. куб метр ед. анкерных фундаментов, 648 шт. железобетонных опор контактной сети, 722 консолей, 156 оттяжек, раскатано несущего троса и контактного провода на 41 анкерных участках. 
По данному участку оформлен акт рабочей приёмочной комиссии от 07.03.2012 года и приказом ГАЖК «Узбекистон темир йуллари» от 16.03.2012 года №144-Н открыто движение грузовых поездов.  </t>
    </r>
  </si>
  <si>
    <t>Указ Президента 
от 04.03.2015г. №УП-4707</t>
  </si>
  <si>
    <t>Указ Президента 
Республики Узбекистан от 04.03.2015г. 
№УП-4707</t>
  </si>
  <si>
    <r>
      <rPr>
        <b/>
        <sz val="20"/>
        <rFont val="Times New Roman"/>
        <family val="1"/>
        <charset val="204"/>
      </rPr>
      <t>Заказчик -</t>
    </r>
    <r>
      <rPr>
        <b/>
        <sz val="20"/>
        <color rgb="FFFF0000"/>
        <rFont val="Times New Roman"/>
        <family val="1"/>
        <charset val="204"/>
      </rPr>
      <t xml:space="preserve"> </t>
    </r>
    <r>
      <rPr>
        <sz val="20"/>
        <rFont val="Times New Roman"/>
        <family val="1"/>
        <charset val="204"/>
      </rPr>
      <t>дирекция капитального строительства АО "Узбекистон темир йуллари";</t>
    </r>
    <r>
      <rPr>
        <b/>
        <sz val="20"/>
        <rFont val="Times New Roman"/>
        <family val="1"/>
        <charset val="204"/>
      </rPr>
      <t xml:space="preserve">
Проектная организация - </t>
    </r>
    <r>
      <rPr>
        <sz val="20"/>
        <rFont val="Times New Roman"/>
        <family val="1"/>
        <charset val="204"/>
      </rPr>
      <t>АО «Боштранслойиха»;</t>
    </r>
    <r>
      <rPr>
        <b/>
        <sz val="20"/>
        <rFont val="Times New Roman"/>
        <family val="1"/>
        <charset val="204"/>
      </rPr>
      <t xml:space="preserve">
Подрядные организации -</t>
    </r>
    <r>
      <rPr>
        <sz val="20"/>
        <rFont val="Times New Roman"/>
        <family val="1"/>
        <charset val="204"/>
      </rPr>
      <t xml:space="preserve"> структурные подразделения АО «Ўзбекистон темир йўллари» с привлечением специализированных подрядных организаций, включая зарубежные</t>
    </r>
    <r>
      <rPr>
        <b/>
        <sz val="20"/>
        <rFont val="Times New Roman"/>
        <family val="1"/>
        <charset val="204"/>
      </rPr>
      <t xml:space="preserve">
</t>
    </r>
    <r>
      <rPr>
        <b/>
        <u/>
        <sz val="20"/>
        <rFont val="Times New Roman"/>
        <family val="1"/>
        <charset val="204"/>
      </rPr>
      <t xml:space="preserve">ТЕНДЕРНАЯ ЧАСТЬ: 
</t>
    </r>
    <r>
      <rPr>
        <b/>
        <sz val="20"/>
        <rFont val="Times New Roman"/>
        <family val="1"/>
        <charset val="204"/>
      </rPr>
      <t>Терминал-1:</t>
    </r>
    <r>
      <rPr>
        <b/>
        <u/>
        <sz val="20"/>
        <rFont val="Times New Roman"/>
        <family val="1"/>
        <charset val="204"/>
      </rPr>
      <t xml:space="preserve"> </t>
    </r>
    <r>
      <rPr>
        <sz val="20"/>
        <rFont val="Times New Roman"/>
        <family val="1"/>
        <charset val="204"/>
      </rPr>
      <t xml:space="preserve">На основе прямых переговоров заключены контракты с компаниями </t>
    </r>
    <r>
      <rPr>
        <b/>
        <sz val="20"/>
        <rFont val="Times New Roman"/>
        <family val="1"/>
        <charset val="204"/>
      </rPr>
      <t>«b&amp;a contractors s.a»</t>
    </r>
    <r>
      <rPr>
        <sz val="20"/>
        <rFont val="Times New Roman"/>
        <family val="1"/>
        <charset val="204"/>
      </rPr>
      <t xml:space="preserve"> и </t>
    </r>
    <r>
      <rPr>
        <b/>
        <sz val="20"/>
        <rFont val="Times New Roman"/>
        <family val="1"/>
        <charset val="204"/>
      </rPr>
      <t>«It Engineering s.a»</t>
    </r>
    <r>
      <rPr>
        <sz val="20"/>
        <rFont val="Times New Roman"/>
        <family val="1"/>
        <charset val="204"/>
      </rPr>
      <t xml:space="preserve">, являющимися частью </t>
    </r>
    <r>
      <rPr>
        <b/>
        <sz val="20"/>
        <rFont val="Times New Roman"/>
        <family val="1"/>
        <charset val="204"/>
      </rPr>
      <t>«Mabetex Group»</t>
    </r>
    <r>
      <rPr>
        <sz val="20"/>
        <rFont val="Times New Roman"/>
        <family val="1"/>
        <charset val="204"/>
      </rPr>
      <t xml:space="preserve"> (Швейцария) на выполнение комплексных работ по проектированию, строительству и вводу в эксплуатацию объекта «Здание обслуживания первых лиц и правительственных делегаций Республики Узбекистан и иностранных государств» (Терминал-1) на условиях «под ключ» (Постановление Кабинета Министров Республики Узбекистан от 12.09.2018г). 
</t>
    </r>
    <r>
      <rPr>
        <b/>
        <sz val="20"/>
        <rFont val="Times New Roman"/>
        <family val="1"/>
        <charset val="204"/>
      </rPr>
      <t>На сегодняшней день:</t>
    </r>
    <r>
      <rPr>
        <sz val="20"/>
        <rFont val="Times New Roman"/>
        <family val="1"/>
        <charset val="204"/>
      </rPr>
      <t xml:space="preserve">
завершены работы по разработке котлована терминала;
ведутся  работы по устройству щебеночной подготовки и по заливке бетона;
разрабатываются рабочие проекты (разработан дизайн проект, прилегающая инфраструктура, план 1-го и 2го этажей, также разрабатываются рабочие проекты  по инженерным сетям и согласовываются с причастными организациями). 
Заключен контракт с победителем конкурса </t>
    </r>
    <r>
      <rPr>
        <b/>
        <sz val="20"/>
        <rFont val="Times New Roman"/>
        <family val="1"/>
        <charset val="204"/>
      </rPr>
      <t xml:space="preserve">консалтинговой компанией «Airport consulting partners Gmbh Beratende Ingenieure» </t>
    </r>
    <r>
      <rPr>
        <sz val="20"/>
        <rFont val="Times New Roman"/>
        <family val="1"/>
        <charset val="204"/>
      </rPr>
      <t xml:space="preserve">(Германия) от 28.02.2019г. на сумму -  4,59 млн. долл. США
</t>
    </r>
    <r>
      <rPr>
        <b/>
        <sz val="20"/>
        <rFont val="Times New Roman"/>
        <family val="1"/>
        <charset val="204"/>
      </rPr>
      <t>Проведены конкурсные торги</t>
    </r>
    <r>
      <rPr>
        <sz val="20"/>
        <rFont val="Times New Roman"/>
        <family val="1"/>
        <charset val="204"/>
      </rPr>
      <t xml:space="preserve"> по радиотехническим,  метеорологическим, светосигнальным оборудованиями и по металлу для изготовления металлоконструкции ангаров. На сегодняшний день ведутся переговоры и подписываются контракты с победителями конкурса. После заключения контракта с поставщиками вышеуказанные оборудования и материалы будут поставляться из стран поставщика до аэропорта «Ташкент - Восточный».</t>
    </r>
    <r>
      <rPr>
        <b/>
        <u/>
        <sz val="20"/>
        <rFont val="Times New Roman"/>
        <family val="1"/>
        <charset val="204"/>
      </rPr>
      <t xml:space="preserve">
СТРОИТЕЛЬНО-МОНТАЖНАЯ ЧАСТЬ: </t>
    </r>
    <r>
      <rPr>
        <sz val="20"/>
        <rFont val="Times New Roman"/>
        <family val="1"/>
        <charset val="204"/>
      </rPr>
      <t xml:space="preserve">
Выполнены следующие работы:
</t>
    </r>
    <r>
      <rPr>
        <b/>
        <sz val="20"/>
        <rFont val="Times New Roman"/>
        <family val="1"/>
        <charset val="204"/>
      </rPr>
      <t>Земляные работы</t>
    </r>
    <r>
      <rPr>
        <sz val="20"/>
        <rFont val="Times New Roman"/>
        <family val="1"/>
        <charset val="204"/>
      </rPr>
      <t xml:space="preserve">: 4283 тыс.м3 из 5110 тыс.м3;
</t>
    </r>
    <r>
      <rPr>
        <b/>
        <sz val="20"/>
        <rFont val="Times New Roman"/>
        <family val="1"/>
        <charset val="204"/>
      </rPr>
      <t xml:space="preserve">По искусственной взлетно-посадочной полосе:
</t>
    </r>
    <r>
      <rPr>
        <sz val="20"/>
        <rFont val="Times New Roman"/>
        <family val="1"/>
        <charset val="204"/>
      </rPr>
      <t xml:space="preserve">устройство нижнего слоя основания из бетона М-100 - 44,31 тыс.м3 из 44,91 тыс.м3; 
устройство верхнего слоя покрытия из бетона М-400 - 2,94 тыс.м3 из 97,68 тыс.м3;
</t>
    </r>
    <r>
      <rPr>
        <b/>
        <sz val="20"/>
        <rFont val="Times New Roman"/>
        <family val="1"/>
        <charset val="204"/>
      </rPr>
      <t xml:space="preserve">По перрону пассажирских самолетов:
</t>
    </r>
    <r>
      <rPr>
        <sz val="20"/>
        <rFont val="Times New Roman"/>
        <family val="1"/>
        <charset val="204"/>
      </rPr>
      <t xml:space="preserve">устройство нижнего слоя основания из бетона М-100 - 50,25 тыс.м3 из 137,21 тыс.м3; </t>
    </r>
    <r>
      <rPr>
        <b/>
        <sz val="20"/>
        <rFont val="Times New Roman"/>
        <family val="1"/>
        <charset val="204"/>
      </rPr>
      <t xml:space="preserve">
По ограждению территории аэродрома</t>
    </r>
    <r>
      <rPr>
        <sz val="20"/>
        <rFont val="Times New Roman"/>
        <family val="1"/>
        <charset val="204"/>
      </rPr>
      <t xml:space="preserve">:
железобетонное - 1885м из 6347м;
сетчатые ограждение - 3922м из 4504м;
металлическое ограждение - 700м из 2456м;
</t>
    </r>
    <r>
      <rPr>
        <b/>
        <sz val="20"/>
        <rFont val="Times New Roman"/>
        <family val="1"/>
        <charset val="204"/>
      </rPr>
      <t>По зданиям:
а</t>
    </r>
    <r>
      <rPr>
        <sz val="20"/>
        <rFont val="Times New Roman"/>
        <family val="1"/>
        <charset val="204"/>
      </rPr>
      <t>нгар для хранения самолетов - 21%;
ангар для хранения вертолетов - 14%;
здание обслуживания первых лиц - 13%. 
Завершены работы по кровли 3-х этажного существующего здания взлетно-испытательной станции.</t>
    </r>
  </si>
  <si>
    <r>
      <rPr>
        <b/>
        <sz val="28"/>
        <rFont val="Times New Roman"/>
        <family val="1"/>
        <charset val="204"/>
      </rPr>
      <t>Заказчик</t>
    </r>
    <r>
      <rPr>
        <sz val="28"/>
        <rFont val="Times New Roman"/>
        <family val="1"/>
        <charset val="204"/>
      </rPr>
      <t xml:space="preserve"> - ООО «Многофункциональный медицинский центр»;
</t>
    </r>
    <r>
      <rPr>
        <b/>
        <sz val="28"/>
        <rFont val="Times New Roman"/>
        <family val="1"/>
        <charset val="204"/>
      </rPr>
      <t>Проектноя организация</t>
    </r>
    <r>
      <rPr>
        <sz val="28"/>
        <rFont val="Times New Roman"/>
        <family val="1"/>
        <charset val="204"/>
      </rPr>
      <t xml:space="preserve"> - ОАО «Уралмеханобр» (РФ);
</t>
    </r>
    <r>
      <rPr>
        <b/>
        <sz val="28"/>
        <rFont val="Times New Roman"/>
        <family val="1"/>
        <charset val="204"/>
      </rPr>
      <t>Подрядня организация по строительству зданий</t>
    </r>
    <r>
      <rPr>
        <sz val="28"/>
        <rFont val="Times New Roman"/>
        <family val="1"/>
        <charset val="204"/>
      </rPr>
      <t xml:space="preserve"> - АО «Инженерно-строительный центр УГМК» (РФ) с привлечением специализированных подрядных организаций;
</t>
    </r>
    <r>
      <rPr>
        <b/>
        <sz val="28"/>
        <rFont val="Times New Roman"/>
        <family val="1"/>
        <charset val="204"/>
      </rPr>
      <t>Подрядная организация по строительству сооружений и объектов инфраструктуры</t>
    </r>
    <r>
      <rPr>
        <sz val="28"/>
        <rFont val="Times New Roman"/>
        <family val="1"/>
        <charset val="204"/>
      </rPr>
      <t xml:space="preserve"> - структурные подразделения АО «Узбекистон темир йуллари» с привлечением специализированных подрядных организаций;
</t>
    </r>
    <r>
      <rPr>
        <b/>
        <sz val="28"/>
        <rFont val="Times New Roman"/>
        <family val="1"/>
        <charset val="204"/>
      </rPr>
      <t xml:space="preserve">СТРОИТЕЛЬНО-МОНТАЖНАЯ ЧАСТЬ: </t>
    </r>
    <r>
      <rPr>
        <sz val="28"/>
        <rFont val="Times New Roman"/>
        <family val="1"/>
        <charset val="204"/>
      </rPr>
      <t xml:space="preserve">
Получено решение хокима города Ташкента от 26.10.2017 года  об отводе земли и разрешение на строительства, 
В настоящее время проект постановления по реализации проекта согласован со всеми причастными министерствами и ведомствами. 10.06.2019г. проект постановления внесен в Кабинет Министров Республики Узбекистан.
</t>
    </r>
    <r>
      <rPr>
        <b/>
        <u/>
        <sz val="28"/>
        <rFont val="Times New Roman"/>
        <family val="1"/>
        <charset val="204"/>
      </rPr>
      <t>В настоящее время завершены работы по установке:</t>
    </r>
    <r>
      <rPr>
        <sz val="28"/>
        <rFont val="Times New Roman"/>
        <family val="1"/>
        <charset val="204"/>
      </rPr>
      <t xml:space="preserve">
</t>
    </r>
    <r>
      <rPr>
        <b/>
        <sz val="28"/>
        <rFont val="Times New Roman"/>
        <family val="1"/>
        <charset val="204"/>
      </rPr>
      <t>газопровода</t>
    </r>
    <r>
      <rPr>
        <sz val="28"/>
        <rFont val="Times New Roman"/>
        <family val="1"/>
        <charset val="204"/>
      </rPr>
      <t xml:space="preserve"> д520мм среднего давления, газопровод Ø108мм низкого давления, водопровода Ø200мм с протяженностью 91,6м, Ø160мм - 724м, Ø110мм - 189м;
</t>
    </r>
    <r>
      <rPr>
        <b/>
        <sz val="28"/>
        <rFont val="Times New Roman"/>
        <family val="1"/>
        <charset val="204"/>
      </rPr>
      <t>канализации</t>
    </r>
    <r>
      <rPr>
        <sz val="28"/>
        <rFont val="Times New Roman"/>
        <family val="1"/>
        <charset val="204"/>
      </rPr>
      <t xml:space="preserve"> диаметром Ø250мм с протяженностью 147м, Ø300мм - 296м, Ø400мм - 384м, 
</t>
    </r>
    <r>
      <rPr>
        <b/>
        <sz val="28"/>
        <rFont val="Times New Roman"/>
        <family val="1"/>
        <charset val="204"/>
      </rPr>
      <t>телефонизации</t>
    </r>
    <r>
      <rPr>
        <sz val="28"/>
        <rFont val="Times New Roman"/>
        <family val="1"/>
        <charset val="204"/>
      </rPr>
      <t xml:space="preserve"> 630м;
</t>
    </r>
    <r>
      <rPr>
        <b/>
        <sz val="28"/>
        <rFont val="Times New Roman"/>
        <family val="1"/>
        <charset val="204"/>
      </rPr>
      <t>электрической сети</t>
    </r>
    <r>
      <rPr>
        <sz val="28"/>
        <rFont val="Times New Roman"/>
        <family val="1"/>
        <charset val="204"/>
      </rPr>
      <t xml:space="preserve"> 710м 0,4, 6, 10кВ;
установлено </t>
    </r>
    <r>
      <rPr>
        <b/>
        <sz val="28"/>
        <rFont val="Times New Roman"/>
        <family val="1"/>
        <charset val="204"/>
      </rPr>
      <t>трансформаторная подстанция</t>
    </r>
    <r>
      <rPr>
        <sz val="28"/>
        <rFont val="Times New Roman"/>
        <family val="1"/>
        <charset val="204"/>
      </rPr>
      <t xml:space="preserve">;
</t>
    </r>
    <r>
      <rPr>
        <b/>
        <sz val="28"/>
        <rFont val="Times New Roman"/>
        <family val="1"/>
        <charset val="204"/>
      </rPr>
      <t>строительство</t>
    </r>
    <r>
      <rPr>
        <sz val="28"/>
        <rFont val="Times New Roman"/>
        <family val="1"/>
        <charset val="204"/>
      </rPr>
      <t xml:space="preserve"> котельной и штаба I, временного штаба II, бетонно-растворной установки (БРУ), ограждение территории, освещения, видеокабелей, освещение котлована, монтаж дорожных плит к котловану в кол-ве 101 шт., устройство двух скважин, пост контрольно-пропускного пункта (КПП), место под мойки автомашин, временные дорожки из дорожных плит 682м, склад материалов, ограждений из профнастила, рабочий городок из контейнеров. Было устроено засыпка гравийно-песчанной смеси (ГПС) в объёме 120 тыс м3.</t>
    </r>
  </si>
  <si>
    <r>
      <rPr>
        <b/>
        <sz val="28"/>
        <rFont val="Times New Roman"/>
        <family val="1"/>
        <charset val="204"/>
      </rPr>
      <t>Заказчик</t>
    </r>
    <r>
      <rPr>
        <sz val="28"/>
        <rFont val="Times New Roman"/>
        <family val="1"/>
        <charset val="204"/>
      </rPr>
      <t xml:space="preserve"> - СП ООО «PremiumUzbekistan»;
</t>
    </r>
    <r>
      <rPr>
        <b/>
        <sz val="28"/>
        <rFont val="Times New Roman"/>
        <family val="1"/>
        <charset val="204"/>
      </rPr>
      <t>Проектная организация</t>
    </r>
    <r>
      <rPr>
        <sz val="28"/>
        <rFont val="Times New Roman"/>
        <family val="1"/>
        <charset val="204"/>
      </rPr>
      <t xml:space="preserve"> - ООО «Узагросаноатлойиха»;
</t>
    </r>
    <r>
      <rPr>
        <b/>
        <sz val="28"/>
        <rFont val="Times New Roman"/>
        <family val="1"/>
        <charset val="204"/>
      </rPr>
      <t>Подрядные организации</t>
    </r>
    <r>
      <rPr>
        <sz val="28"/>
        <rFont val="Times New Roman"/>
        <family val="1"/>
        <charset val="204"/>
      </rPr>
      <t xml:space="preserve"> - ОАО "Селена" и структурные подразделения АО «Узбекистон темир йуллари»;
</t>
    </r>
    <r>
      <rPr>
        <b/>
        <u/>
        <sz val="28"/>
        <rFont val="Times New Roman"/>
        <family val="1"/>
        <charset val="204"/>
      </rPr>
      <t xml:space="preserve">СТРОИТЕЛЬНО-МОНТАЖНАЯ ЧАСТЬ: </t>
    </r>
    <r>
      <rPr>
        <sz val="28"/>
        <rFont val="Times New Roman"/>
        <family val="1"/>
        <charset val="204"/>
      </rPr>
      <t xml:space="preserve">
Хоким Ташкента принял решение выделить место под строительство новой площади. 
Ведутся работы по подготовки площади с помощью специального оборудования. 
Работы по демонтажу инженерных сетей связи завершены. 
10.07.2019г. №Н/4115-19 проект постановления по реализации проекта внесен в Кабинет Министров Республики Узбекистан.
Принято технологическое оборудование (находится на складе НХ в таможенном режиме ИМ-70). 
По земляным работам задействованы 2 экскаватора и 10 самосвалов техники. </t>
    </r>
  </si>
  <si>
    <t>Освоение 
за январь-август 2019г.</t>
  </si>
  <si>
    <t xml:space="preserve">ИНФОРМАЦИЯ
о ходе реализации инвестиционных проектов по АО "Узбекистон темир йуллари" за счет ПИИ
(за январь-август 2019г.)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</si>
</sst>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43" formatCode="_-* #,##0.00\ _₽_-;\-* #,##0.00\ _₽_-;_-* &quot;-&quot;??\ _₽_-;_-@_-"/>
    <numFmt numFmtId="164" formatCode="#,##0.00&quot;р.&quot;;\-#,##0.00&quot;р.&quot;"/>
    <numFmt numFmtId="165" formatCode="_-* #,##0_р_._-;\-* #,##0_р_._-;_-* &quot;-&quot;_р_._-;_-@_-"/>
    <numFmt numFmtId="166" formatCode="_-* #,##0.00&quot;р.&quot;_-;\-* #,##0.00&quot;р.&quot;_-;_-* &quot;-&quot;??&quot;р.&quot;_-;_-@_-"/>
    <numFmt numFmtId="167" formatCode="_-* #,##0.00_р_._-;\-* #,##0.00_р_._-;_-* &quot;-&quot;??_р_._-;_-@_-"/>
    <numFmt numFmtId="168" formatCode="#,##0.0"/>
    <numFmt numFmtId="169" formatCode="0.0%"/>
    <numFmt numFmtId="170" formatCode="_-* #,##0.00\ _?_._-;\-* #,##0.00\ _?_._-;_-* &quot;-&quot;??\ _?_._-;_-@_-"/>
    <numFmt numFmtId="171" formatCode="_-* #,##0.00\ &quot;?.&quot;_-;\-* #,##0.00\ &quot;?.&quot;_-;_-* &quot;-&quot;??\ &quot;?.&quot;_-;_-@_-"/>
    <numFmt numFmtId="172" formatCode="_-* #,##0\ &quot;d.&quot;_-;\-* #,##0\ &quot;d.&quot;_-;_-* &quot;-&quot;\ &quot;d.&quot;_-;_-@_-"/>
    <numFmt numFmtId="173" formatCode="_-* #,##0.00\ &quot;d.&quot;_-;\-* #,##0.00\ &quot;d.&quot;_-;_-* &quot;-&quot;??\ &quot;d.&quot;_-;_-@_-"/>
    <numFmt numFmtId="174" formatCode="_(&quot;$&quot;* #,##0_);_(&quot;$&quot;* \(#,##0\);_(&quot;$&quot;* &quot;-&quot;_);_(@_)"/>
    <numFmt numFmtId="175" formatCode="_(&quot;$&quot;* #,##0.00_);_(&quot;$&quot;* \(#,##0.00\);_(&quot;$&quot;* &quot;-&quot;??_);_(@_)"/>
    <numFmt numFmtId="176" formatCode="&quot;$&quot;#,##0\ ;\(&quot;$&quot;#,##0\)"/>
    <numFmt numFmtId="177" formatCode="_-* #,##0.00[$€-1]_-;\-* #,##0.00[$€-1]_-;_-* &quot;-&quot;??[$€-1]_-"/>
    <numFmt numFmtId="178" formatCode="_-* #,##0.00[$€-1]_-;\-* #,##0.00[$€-1]_-;_-* \-??[$€-1]_-"/>
    <numFmt numFmtId="179" formatCode="_-* #,##0\ _d_._-;\-* #,##0\ _d_._-;_-* &quot;-&quot;\ _d_._-;_-@_-"/>
    <numFmt numFmtId="180" formatCode="_-* #,##0.00\ _d_._-;\-* #,##0.00\ _d_._-;_-* &quot;-&quot;??\ _d_._-;_-@_-"/>
    <numFmt numFmtId="181" formatCode="_-* #,##0.00&quot;р.&quot;_-;\-* #,##0.00&quot;р.&quot;_-;_-* \-??&quot;р.&quot;_-;_-@_-"/>
    <numFmt numFmtId="182" formatCode="_-* #,##0\ _?_._-;\-* #,##0\ _?_._-;_-* &quot;-&quot;\ _?_._-;_-@_-"/>
    <numFmt numFmtId="183" formatCode="_-* #,##0.00\ _с_ў_м_-;\-* #,##0.00\ _с_ў_м_-;_-* &quot;-&quot;??\ _с_ў_м_-;_-@_-"/>
    <numFmt numFmtId="184" formatCode="#,##0.00_ ;\-#,##0.00\ "/>
    <numFmt numFmtId="185" formatCode="_-* #,##0.00_р_._-;\-* #,##0.00_р_._-;_-* \-??_р_._-;_-@_-"/>
    <numFmt numFmtId="186" formatCode="_(* #,##0.00_);_(* \(#,##0.00\);_(* &quot;-&quot;??_);_(@_)"/>
    <numFmt numFmtId="187" formatCode="_(* #,##0.00_);_(* \(#,##0.00\);_(* \-??_);_(@_)"/>
    <numFmt numFmtId="188" formatCode="0.0"/>
    <numFmt numFmtId="189" formatCode="0.000"/>
  </numFmts>
  <fonts count="79">
    <font>
      <sz val="10"/>
      <name val="Arial Cyr"/>
      <charset val="204"/>
    </font>
    <font>
      <sz val="11"/>
      <color theme="1"/>
      <name val="Calibri"/>
      <family val="2"/>
      <charset val="204"/>
      <scheme val="minor"/>
    </font>
    <font>
      <sz val="11"/>
      <color indexed="8"/>
      <name val="Calibri"/>
      <family val="2"/>
      <charset val="204"/>
    </font>
    <font>
      <b/>
      <sz val="16"/>
      <name val="Times New Roman"/>
      <family val="1"/>
      <charset val="204"/>
    </font>
    <font>
      <sz val="16"/>
      <name val="Times New Roman"/>
      <family val="1"/>
      <charset val="204"/>
    </font>
    <font>
      <i/>
      <sz val="16"/>
      <name val="Times New Roman"/>
      <family val="1"/>
      <charset val="204"/>
    </font>
    <font>
      <sz val="10"/>
      <name val="Arial Cyr"/>
      <charset val="204"/>
    </font>
    <font>
      <b/>
      <i/>
      <sz val="16"/>
      <name val="Times New Roman"/>
      <family val="1"/>
      <charset val="204"/>
    </font>
    <font>
      <sz val="8"/>
      <name val="Arial Cyr"/>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36"/>
      <name val="Times New Roman"/>
      <family val="1"/>
      <charset val="204"/>
    </font>
    <font>
      <sz val="12"/>
      <name val="Times New Roman Cyr"/>
      <charset val="204"/>
    </font>
    <font>
      <sz val="12"/>
      <name val="Times New Roman"/>
      <family val="1"/>
      <charset val="204"/>
    </font>
    <font>
      <b/>
      <sz val="14"/>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u/>
      <sz val="7.5"/>
      <color indexed="12"/>
      <name val="Arial Cyr"/>
      <charset val="204"/>
    </font>
    <font>
      <u/>
      <sz val="7.5"/>
      <color indexed="12"/>
      <name val="Arial Cyr"/>
      <family val="2"/>
      <charset val="204"/>
    </font>
    <font>
      <u/>
      <sz val="7.5"/>
      <color indexed="36"/>
      <name val="Arial Cyr"/>
      <charset val="204"/>
    </font>
    <font>
      <u/>
      <sz val="7.5"/>
      <color indexed="20"/>
      <name val="Arial Cyr"/>
      <family val="2"/>
      <charset val="204"/>
    </font>
    <font>
      <sz val="12"/>
      <name val="Arial Cyr"/>
      <charset val="204"/>
    </font>
    <font>
      <sz val="10"/>
      <color indexed="8"/>
      <name val="MS Sans Serif"/>
      <family val="2"/>
      <charset val="204"/>
    </font>
    <font>
      <sz val="10"/>
      <name val="Arial"/>
      <family val="2"/>
      <charset val="204"/>
    </font>
    <font>
      <b/>
      <sz val="11"/>
      <color indexed="53"/>
      <name val="Calibri"/>
      <family val="2"/>
      <charset val="204"/>
    </font>
    <font>
      <sz val="11"/>
      <color indexed="16"/>
      <name val="Calibri"/>
      <family val="2"/>
      <charset val="204"/>
    </font>
    <font>
      <sz val="10"/>
      <name val="Baltica"/>
    </font>
    <font>
      <sz val="10"/>
      <name val="Arial"/>
      <family val="2"/>
    </font>
    <font>
      <b/>
      <sz val="15"/>
      <color indexed="62"/>
      <name val="Calibri"/>
      <family val="2"/>
      <charset val="204"/>
    </font>
    <font>
      <b/>
      <sz val="18"/>
      <name val="Arial"/>
      <family val="2"/>
      <charset val="204"/>
    </font>
    <font>
      <b/>
      <sz val="13"/>
      <color indexed="62"/>
      <name val="Calibri"/>
      <family val="2"/>
      <charset val="204"/>
    </font>
    <font>
      <b/>
      <sz val="12"/>
      <name val="Arial"/>
      <family val="2"/>
      <charset val="204"/>
    </font>
    <font>
      <b/>
      <sz val="11"/>
      <color indexed="62"/>
      <name val="Calibri"/>
      <family val="2"/>
      <charset val="204"/>
    </font>
    <font>
      <sz val="11"/>
      <color indexed="53"/>
      <name val="Calibri"/>
      <family val="2"/>
      <charset val="204"/>
    </font>
    <font>
      <sz val="10"/>
      <color indexed="8"/>
      <name val="Arial"/>
      <family val="2"/>
      <charset val="204"/>
    </font>
    <font>
      <b/>
      <sz val="10"/>
      <color indexed="8"/>
      <name val="Courier New"/>
      <family val="3"/>
      <charset val="204"/>
    </font>
    <font>
      <b/>
      <sz val="9"/>
      <color indexed="8"/>
      <name val="Courier New"/>
      <family val="3"/>
      <charset val="204"/>
    </font>
    <font>
      <sz val="8"/>
      <color indexed="8"/>
      <name val="Courier New"/>
      <family val="3"/>
      <charset val="204"/>
    </font>
    <font>
      <b/>
      <sz val="18"/>
      <color indexed="62"/>
      <name val="Cambria"/>
      <family val="2"/>
      <charset val="204"/>
    </font>
    <font>
      <sz val="12"/>
      <name val="Arial Cyr"/>
      <family val="2"/>
      <charset val="204"/>
    </font>
    <font>
      <sz val="11"/>
      <name val="Times New Roman"/>
      <family val="1"/>
      <charset val="204"/>
    </font>
    <font>
      <sz val="12"/>
      <color indexed="8"/>
      <name val="Calibri"/>
      <family val="2"/>
      <charset val="204"/>
    </font>
    <font>
      <sz val="10"/>
      <name val="Helv"/>
      <family val="2"/>
    </font>
    <font>
      <sz val="10"/>
      <name val="Arial Cyr"/>
      <charset val="186"/>
    </font>
    <font>
      <b/>
      <sz val="11"/>
      <name val="Times New Roman"/>
      <family val="1"/>
      <charset val="204"/>
    </font>
    <font>
      <b/>
      <sz val="28"/>
      <name val="Times New Roman"/>
      <family val="1"/>
      <charset val="204"/>
    </font>
    <font>
      <sz val="24"/>
      <name val="Times New Roman"/>
      <family val="1"/>
      <charset val="204"/>
    </font>
    <font>
      <b/>
      <sz val="24"/>
      <name val="Times New Roman"/>
      <family val="1"/>
      <charset val="204"/>
    </font>
    <font>
      <i/>
      <sz val="24"/>
      <name val="Times New Roman"/>
      <family val="1"/>
      <charset val="204"/>
    </font>
    <font>
      <b/>
      <sz val="22"/>
      <name val="Times New Roman"/>
      <family val="1"/>
      <charset val="204"/>
    </font>
    <font>
      <i/>
      <sz val="28"/>
      <name val="Times New Roman"/>
      <family val="1"/>
      <charset val="204"/>
    </font>
    <font>
      <b/>
      <sz val="72"/>
      <name val="Times New Roman"/>
      <family val="1"/>
      <charset val="204"/>
    </font>
    <font>
      <i/>
      <sz val="36"/>
      <name val="Times New Roman"/>
      <family val="1"/>
      <charset val="204"/>
    </font>
    <font>
      <i/>
      <sz val="20"/>
      <name val="Times New Roman"/>
      <family val="1"/>
      <charset val="204"/>
    </font>
    <font>
      <sz val="11"/>
      <color theme="1"/>
      <name val="Calibri"/>
      <family val="2"/>
      <charset val="204"/>
      <scheme val="minor"/>
    </font>
    <font>
      <b/>
      <i/>
      <sz val="24"/>
      <name val="Times New Roman"/>
      <family val="1"/>
      <charset val="204"/>
    </font>
    <font>
      <sz val="20"/>
      <name val="Times New Roman"/>
      <family val="1"/>
      <charset val="204"/>
    </font>
    <font>
      <b/>
      <sz val="20"/>
      <name val="Times New Roman"/>
      <family val="1"/>
      <charset val="204"/>
    </font>
    <font>
      <sz val="21"/>
      <name val="Times New Roman"/>
      <family val="1"/>
      <charset val="204"/>
    </font>
    <font>
      <sz val="22"/>
      <name val="Times New Roman"/>
      <family val="1"/>
      <charset val="204"/>
    </font>
    <font>
      <b/>
      <u/>
      <sz val="20"/>
      <name val="Times New Roman"/>
      <family val="1"/>
      <charset val="204"/>
    </font>
    <font>
      <b/>
      <sz val="20"/>
      <color rgb="FFFF0000"/>
      <name val="Times New Roman"/>
      <family val="1"/>
      <charset val="204"/>
    </font>
    <font>
      <sz val="28"/>
      <name val="Times New Roman"/>
      <family val="1"/>
      <charset val="204"/>
    </font>
    <font>
      <b/>
      <u/>
      <sz val="28"/>
      <name val="Times New Roman"/>
      <family val="1"/>
      <charset val="204"/>
    </font>
  </fonts>
  <fills count="62">
    <fill>
      <patternFill patternType="none"/>
    </fill>
    <fill>
      <patternFill patternType="gray125"/>
    </fill>
    <fill>
      <patternFill patternType="solid">
        <fgColor indexed="31"/>
      </patternFill>
    </fill>
    <fill>
      <patternFill patternType="solid">
        <fgColor indexed="31"/>
        <bgColor indexed="41"/>
      </patternFill>
    </fill>
    <fill>
      <patternFill patternType="solid">
        <fgColor indexed="45"/>
      </patternFill>
    </fill>
    <fill>
      <patternFill patternType="solid">
        <fgColor indexed="45"/>
        <bgColor indexed="50"/>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45"/>
      </patternFill>
    </fill>
    <fill>
      <patternFill patternType="solid">
        <fgColor indexed="27"/>
      </patternFill>
    </fill>
    <fill>
      <patternFill patternType="solid">
        <fgColor indexed="27"/>
        <bgColor indexed="42"/>
      </patternFill>
    </fill>
    <fill>
      <patternFill patternType="solid">
        <fgColor indexed="47"/>
      </patternFill>
    </fill>
    <fill>
      <patternFill patternType="solid">
        <fgColor indexed="47"/>
        <bgColor indexed="41"/>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50"/>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10"/>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57"/>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9"/>
        <bgColor indexed="9"/>
      </patternFill>
    </fill>
    <fill>
      <patternFill patternType="solid">
        <fgColor indexed="53"/>
      </patternFill>
    </fill>
    <fill>
      <patternFill patternType="solid">
        <fgColor indexed="47"/>
        <bgColor indexed="47"/>
      </patternFill>
    </fill>
    <fill>
      <patternFill patternType="solid">
        <fgColor indexed="52"/>
        <bgColor indexed="52"/>
      </patternFill>
    </fill>
    <fill>
      <patternFill patternType="lightUp">
        <fgColor indexed="9"/>
        <bgColor indexed="22"/>
      </patternFill>
    </fill>
    <fill>
      <patternFill patternType="solid">
        <fgColor indexed="45"/>
        <bgColor indexed="45"/>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solid">
        <fgColor indexed="43"/>
        <bgColor indexed="43"/>
      </patternFill>
    </fill>
    <fill>
      <patternFill patternType="solid">
        <fgColor indexed="43"/>
      </patternFill>
    </fill>
    <fill>
      <patternFill patternType="solid">
        <fgColor indexed="26"/>
      </patternFill>
    </fill>
    <fill>
      <patternFill patternType="solid">
        <fgColor indexed="8"/>
        <bgColor indexed="8"/>
      </patternFill>
    </fill>
    <fill>
      <patternFill patternType="solid">
        <fgColor indexed="9"/>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thin">
        <color indexed="62"/>
      </left>
      <right style="thin">
        <color indexed="62"/>
      </right>
      <top style="thin">
        <color indexed="62"/>
      </top>
      <bottom style="thin">
        <color indexed="6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4"/>
      </bottom>
      <diagonal/>
    </border>
    <border>
      <left/>
      <right/>
      <top/>
      <bottom style="thick">
        <color indexed="22"/>
      </bottom>
      <diagonal/>
    </border>
    <border>
      <left/>
      <right/>
      <top/>
      <bottom style="medium">
        <color indexed="30"/>
      </bottom>
      <diagonal/>
    </border>
    <border>
      <left/>
      <right/>
      <top/>
      <bottom style="medium">
        <color indexed="44"/>
      </bottom>
      <diagonal/>
    </border>
    <border>
      <left style="thin">
        <color indexed="31"/>
      </left>
      <right style="thin">
        <color indexed="62"/>
      </right>
      <top style="thin">
        <color indexed="31"/>
      </top>
      <bottom style="thin">
        <color indexed="62"/>
      </bottom>
      <diagonal/>
    </border>
    <border>
      <left/>
      <right/>
      <top/>
      <bottom style="double">
        <color indexed="52"/>
      </bottom>
      <diagonal/>
    </border>
    <border>
      <left style="double">
        <color indexed="11"/>
      </left>
      <right style="double">
        <color indexed="11"/>
      </right>
      <top style="double">
        <color indexed="11"/>
      </top>
      <bottom style="double">
        <color indexed="1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0"/>
      </left>
      <right style="thin">
        <color indexed="30"/>
      </right>
      <top style="thin">
        <color indexed="30"/>
      </top>
      <bottom style="thin">
        <color indexed="30"/>
      </bottom>
      <diagonal/>
    </border>
    <border>
      <left/>
      <right/>
      <top style="thin">
        <color indexed="62"/>
      </top>
      <bottom style="double">
        <color indexed="62"/>
      </bottom>
      <diagonal/>
    </border>
    <border>
      <left/>
      <right/>
      <top style="thin">
        <color indexed="54"/>
      </top>
      <bottom style="double">
        <color indexed="5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19">
    <xf numFmtId="0" fontId="0" fillId="0" borderId="0"/>
    <xf numFmtId="0" fontId="32" fillId="0" borderId="0" applyNumberFormat="0" applyFill="0" applyBorder="0" applyAlignment="0" applyProtection="0">
      <alignment vertical="top"/>
      <protection locked="0"/>
    </xf>
    <xf numFmtId="0" fontId="33" fillId="0" borderId="0" applyNumberFormat="0" applyFill="0" applyBorder="0" applyAlignment="0" applyProtection="0"/>
    <xf numFmtId="0" fontId="34" fillId="0" borderId="0" applyNumberFormat="0" applyFill="0" applyBorder="0" applyAlignment="0" applyProtection="0">
      <alignment vertical="top"/>
      <protection locked="0"/>
    </xf>
    <xf numFmtId="0" fontId="35" fillId="0" borderId="0" applyNumberFormat="0" applyFill="0" applyBorder="0" applyAlignment="0" applyProtection="0"/>
    <xf numFmtId="0" fontId="32" fillId="0" borderId="0" applyNumberFormat="0" applyFill="0" applyBorder="0" applyAlignment="0" applyProtection="0">
      <alignment vertical="top"/>
      <protection locked="0"/>
    </xf>
    <xf numFmtId="170" fontId="6" fillId="0" borderId="0" applyFont="0" applyFill="0" applyBorder="0" applyAlignment="0" applyProtection="0"/>
    <xf numFmtId="171" fontId="36" fillId="0" borderId="0" applyFont="0" applyFill="0" applyBorder="0" applyAlignment="0" applyProtection="0"/>
    <xf numFmtId="0" fontId="6" fillId="0" borderId="0"/>
    <xf numFmtId="170" fontId="36" fillId="0" borderId="0" applyFont="0" applyFill="0" applyBorder="0" applyAlignment="0" applyProtection="0"/>
    <xf numFmtId="0" fontId="37" fillId="0" borderId="0"/>
    <xf numFmtId="0" fontId="38" fillId="0" borderId="0"/>
    <xf numFmtId="0" fontId="38" fillId="0" borderId="0"/>
    <xf numFmtId="0" fontId="38" fillId="0" borderId="0"/>
    <xf numFmtId="0" fontId="38" fillId="0" borderId="0"/>
    <xf numFmtId="0" fontId="38" fillId="0" borderId="0"/>
    <xf numFmtId="0" fontId="38" fillId="0" borderId="0"/>
    <xf numFmtId="0" fontId="6" fillId="0" borderId="0"/>
    <xf numFmtId="0" fontId="37" fillId="0" borderId="0"/>
    <xf numFmtId="0" fontId="37"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2"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22" borderId="0" applyNumberFormat="0" applyBorder="0" applyAlignment="0" applyProtection="0"/>
    <xf numFmtId="0" fontId="9" fillId="16" borderId="0" applyNumberFormat="0" applyBorder="0" applyAlignment="0" applyProtection="0"/>
    <xf numFmtId="0" fontId="9" fillId="18" borderId="0" applyNumberFormat="0" applyBorder="0" applyAlignment="0" applyProtection="0"/>
    <xf numFmtId="0" fontId="9" fillId="24"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2" fillId="33" borderId="0" applyNumberFormat="0" applyBorder="0" applyAlignment="0" applyProtection="0"/>
    <xf numFmtId="0" fontId="9"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9" fillId="3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9"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2" fillId="38" borderId="0" applyNumberFormat="0" applyBorder="0" applyAlignment="0" applyProtection="0"/>
    <xf numFmtId="0" fontId="9"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1" borderId="0" applyNumberFormat="0" applyBorder="0" applyAlignment="0" applyProtection="0"/>
    <xf numFmtId="0" fontId="9" fillId="39"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9"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2" fillId="37" borderId="0" applyNumberFormat="0" applyBorder="0" applyAlignment="0" applyProtection="0"/>
    <xf numFmtId="0" fontId="9"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41" borderId="0" applyNumberFormat="0" applyBorder="0" applyAlignment="0" applyProtection="0"/>
    <xf numFmtId="0" fontId="9" fillId="24"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9"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9" fillId="36" borderId="0" applyNumberFormat="0" applyBorder="0" applyAlignment="0" applyProtection="0"/>
    <xf numFmtId="0" fontId="9" fillId="33" borderId="0" applyNumberFormat="0" applyBorder="0" applyAlignment="0" applyProtection="0"/>
    <xf numFmtId="0" fontId="2" fillId="33" borderId="0" applyNumberFormat="0" applyBorder="0" applyAlignment="0" applyProtection="0"/>
    <xf numFmtId="0" fontId="9"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9" fillId="26"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9" fillId="32" borderId="0" applyNumberFormat="0" applyBorder="0" applyAlignment="0" applyProtection="0"/>
    <xf numFmtId="0" fontId="9" fillId="42" borderId="0" applyNumberFormat="0" applyBorder="0" applyAlignment="0" applyProtection="0"/>
    <xf numFmtId="0" fontId="2" fillId="42" borderId="0" applyNumberFormat="0" applyBorder="0" applyAlignment="0" applyProtection="0"/>
    <xf numFmtId="0" fontId="9"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9" fillId="43" borderId="1" applyNumberFormat="0" applyAlignment="0" applyProtection="0"/>
    <xf numFmtId="0" fontId="9"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9"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9" fillId="45" borderId="0" applyNumberFormat="0" applyBorder="0" applyAlignment="0" applyProtection="0"/>
    <xf numFmtId="0" fontId="9" fillId="46" borderId="0" applyNumberFormat="0" applyBorder="0" applyAlignment="0" applyProtection="0"/>
    <xf numFmtId="0" fontId="2" fillId="46" borderId="0" applyNumberFormat="0" applyBorder="0" applyAlignment="0" applyProtection="0"/>
    <xf numFmtId="0" fontId="9"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16" fillId="47" borderId="0" applyNumberFormat="0" applyBorder="0" applyAlignment="0" applyProtection="0"/>
    <xf numFmtId="172" fontId="6" fillId="0" borderId="0" applyFont="0" applyFill="0" applyBorder="0" applyAlignment="0" applyProtection="0"/>
    <xf numFmtId="173" fontId="6" fillId="0" borderId="0" applyFont="0" applyFill="0" applyBorder="0" applyAlignment="0" applyProtection="0"/>
    <xf numFmtId="0" fontId="20" fillId="4" borderId="0" applyNumberFormat="0" applyBorder="0" applyAlignment="0" applyProtection="0"/>
    <xf numFmtId="0" fontId="40" fillId="48"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40" fillId="48" borderId="0" applyNumberFormat="0" applyBorder="0" applyAlignment="0" applyProtection="0"/>
    <xf numFmtId="0" fontId="12" fillId="49" borderId="1" applyNumberFormat="0" applyAlignment="0" applyProtection="0"/>
    <xf numFmtId="0" fontId="39" fillId="43" borderId="1" applyNumberFormat="0" applyAlignment="0" applyProtection="0"/>
    <xf numFmtId="0" fontId="2" fillId="26" borderId="2" applyNumberFormat="0" applyAlignment="0" applyProtection="0"/>
    <xf numFmtId="0" fontId="2" fillId="26" borderId="2" applyNumberFormat="0" applyAlignment="0" applyProtection="0"/>
    <xf numFmtId="0" fontId="39" fillId="43" borderId="1" applyNumberFormat="0" applyAlignment="0" applyProtection="0"/>
    <xf numFmtId="0" fontId="17" fillId="50" borderId="3" applyNumberFormat="0" applyAlignment="0" applyProtection="0"/>
    <xf numFmtId="0" fontId="17" fillId="37" borderId="3" applyNumberFormat="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7" fillId="37" borderId="3" applyNumberFormat="0" applyAlignment="0" applyProtection="0"/>
    <xf numFmtId="168" fontId="38" fillId="0" borderId="0" applyFill="0" applyBorder="0" applyAlignment="0" applyProtection="0"/>
    <xf numFmtId="167" fontId="6" fillId="0" borderId="0" applyFont="0" applyFill="0" applyBorder="0" applyAlignment="0" applyProtection="0"/>
    <xf numFmtId="168" fontId="38" fillId="0" borderId="0" applyFill="0" applyBorder="0" applyAlignment="0" applyProtection="0"/>
    <xf numFmtId="3" fontId="38" fillId="0" borderId="0" applyFont="0" applyFill="0" applyBorder="0" applyAlignment="0" applyProtection="0"/>
    <xf numFmtId="3" fontId="38" fillId="0" borderId="0" applyFont="0" applyFill="0" applyBorder="0" applyAlignment="0" applyProtection="0"/>
    <xf numFmtId="0" fontId="29" fillId="0" borderId="0" applyNumberFormat="0" applyFont="0" applyFill="0" applyBorder="0" applyAlignment="0"/>
    <xf numFmtId="0" fontId="29" fillId="0" borderId="0" applyNumberFormat="0" applyFont="0" applyFill="0" applyBorder="0" applyAlignment="0"/>
    <xf numFmtId="164" fontId="38" fillId="0" borderId="0" applyFill="0" applyBorder="0" applyAlignment="0" applyProtection="0"/>
    <xf numFmtId="174" fontId="41" fillId="0" borderId="0" applyFont="0" applyFill="0" applyBorder="0" applyAlignment="0" applyProtection="0"/>
    <xf numFmtId="164" fontId="38" fillId="0" borderId="0" applyFill="0" applyBorder="0" applyAlignment="0" applyProtection="0"/>
    <xf numFmtId="164" fontId="38" fillId="0" borderId="0" applyFill="0" applyBorder="0" applyAlignment="0" applyProtection="0"/>
    <xf numFmtId="175" fontId="41" fillId="0" borderId="0" applyFont="0" applyFill="0" applyBorder="0" applyAlignment="0" applyProtection="0"/>
    <xf numFmtId="176" fontId="38" fillId="0" borderId="0" applyFont="0" applyFill="0" applyBorder="0" applyAlignment="0" applyProtection="0"/>
    <xf numFmtId="176"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16"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16" fillId="51" borderId="0" applyNumberFormat="0" applyBorder="0" applyAlignment="0" applyProtection="0"/>
    <xf numFmtId="0" fontId="16"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16" fillId="52" borderId="0" applyNumberFormat="0" applyBorder="0" applyAlignment="0" applyProtection="0"/>
    <xf numFmtId="0" fontId="16"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16" fillId="47" borderId="0" applyNumberFormat="0" applyBorder="0" applyAlignment="0" applyProtection="0"/>
    <xf numFmtId="177" fontId="41" fillId="0" borderId="0" applyFont="0" applyFill="0" applyBorder="0" applyAlignment="0" applyProtection="0"/>
    <xf numFmtId="178" fontId="42" fillId="0" borderId="0" applyFill="0" applyBorder="0" applyAlignment="0" applyProtection="0"/>
    <xf numFmtId="0" fontId="21" fillId="0" borderId="0" applyNumberFormat="0" applyFill="0" applyBorder="0" applyAlignment="0" applyProtection="0"/>
    <xf numFmtId="2" fontId="38" fillId="0" borderId="0" applyFont="0" applyFill="0" applyBorder="0" applyAlignment="0" applyProtection="0"/>
    <xf numFmtId="2" fontId="38" fillId="0" borderId="0" applyFont="0" applyFill="0" applyBorder="0" applyAlignment="0" applyProtection="0"/>
    <xf numFmtId="0" fontId="24" fillId="6" borderId="0" applyNumberFormat="0" applyBorder="0" applyAlignment="0" applyProtection="0"/>
    <xf numFmtId="0" fontId="24"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4" fillId="40" borderId="0" applyNumberFormat="0" applyBorder="0" applyAlignment="0" applyProtection="0"/>
    <xf numFmtId="0" fontId="13" fillId="0" borderId="4" applyNumberFormat="0" applyFill="0" applyAlignment="0" applyProtection="0"/>
    <xf numFmtId="0" fontId="43" fillId="0" borderId="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3" fillId="0" borderId="5" applyNumberFormat="0" applyFill="0" applyAlignment="0" applyProtection="0"/>
    <xf numFmtId="0" fontId="14" fillId="0" borderId="6" applyNumberFormat="0" applyFill="0" applyAlignment="0" applyProtection="0"/>
    <xf numFmtId="0" fontId="45" fillId="0" borderId="6"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5" fillId="0" borderId="6" applyNumberFormat="0" applyFill="0" applyAlignment="0" applyProtection="0"/>
    <xf numFmtId="0" fontId="15" fillId="0" borderId="7" applyNumberFormat="0" applyFill="0" applyAlignment="0" applyProtection="0"/>
    <xf numFmtId="0" fontId="47" fillId="0" borderId="8" applyNumberFormat="0" applyFill="0" applyAlignment="0" applyProtection="0"/>
    <xf numFmtId="0" fontId="2" fillId="0" borderId="8" applyNumberFormat="0" applyFill="0" applyAlignment="0" applyProtection="0"/>
    <xf numFmtId="0" fontId="2" fillId="0" borderId="8" applyNumberFormat="0" applyFill="0" applyAlignment="0" applyProtection="0"/>
    <xf numFmtId="0" fontId="47" fillId="0" borderId="8" applyNumberFormat="0" applyFill="0" applyAlignment="0" applyProtection="0"/>
    <xf numFmtId="0" fontId="15" fillId="0" borderId="0" applyNumberFormat="0" applyFill="0" applyBorder="0" applyAlignment="0" applyProtection="0"/>
    <xf numFmtId="0" fontId="47"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7" fillId="0" borderId="0" applyNumberFormat="0" applyFill="0" applyBorder="0" applyAlignment="0" applyProtection="0"/>
    <xf numFmtId="0" fontId="6" fillId="0" borderId="0"/>
    <xf numFmtId="0" fontId="10" fillId="12" borderId="1" applyNumberFormat="0" applyAlignment="0" applyProtection="0"/>
    <xf numFmtId="0" fontId="10" fillId="45" borderId="1" applyNumberFormat="0" applyAlignment="0" applyProtection="0"/>
    <xf numFmtId="0" fontId="2" fillId="14" borderId="9" applyNumberFormat="0" applyAlignment="0" applyProtection="0"/>
    <xf numFmtId="0" fontId="2" fillId="14" borderId="9" applyNumberFormat="0" applyAlignment="0" applyProtection="0"/>
    <xf numFmtId="0" fontId="10" fillId="45" borderId="1" applyNumberFormat="0" applyAlignment="0" applyProtection="0"/>
    <xf numFmtId="0" fontId="22" fillId="0" borderId="10" applyNumberFormat="0" applyFill="0" applyAlignment="0" applyProtection="0"/>
    <xf numFmtId="0" fontId="48" fillId="0" borderId="10" applyNumberFormat="0" applyFill="0" applyAlignment="0" applyProtection="0"/>
    <xf numFmtId="0" fontId="6" fillId="53" borderId="11" applyNumberFormat="0" applyFont="0" applyAlignment="0" applyProtection="0"/>
    <xf numFmtId="0" fontId="6" fillId="53" borderId="11" applyNumberFormat="0" applyFont="0" applyAlignment="0" applyProtection="0"/>
    <xf numFmtId="0" fontId="48" fillId="0" borderId="10" applyNumberFormat="0" applyFill="0" applyAlignment="0" applyProtection="0"/>
    <xf numFmtId="0" fontId="19" fillId="54" borderId="0" applyNumberFormat="0" applyBorder="0" applyAlignment="0" applyProtection="0"/>
    <xf numFmtId="0" fontId="19"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19" fillId="53" borderId="0" applyNumberFormat="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xf numFmtId="0" fontId="6" fillId="55" borderId="12" applyNumberFormat="0" applyFont="0" applyAlignment="0" applyProtection="0"/>
    <xf numFmtId="0" fontId="2" fillId="34" borderId="12" applyNumberFormat="0" applyFont="0" applyAlignment="0" applyProtection="0"/>
    <xf numFmtId="0" fontId="6" fillId="34" borderId="12" applyNumberFormat="0" applyFont="0" applyAlignment="0" applyProtection="0"/>
    <xf numFmtId="0" fontId="6" fillId="34" borderId="12" applyNumberFormat="0" applyFont="0" applyAlignment="0" applyProtection="0"/>
    <xf numFmtId="0" fontId="2" fillId="34" borderId="12" applyNumberFormat="0" applyFont="0" applyAlignment="0" applyProtection="0"/>
    <xf numFmtId="179" fontId="6" fillId="0" borderId="0" applyFont="0" applyFill="0" applyBorder="0" applyAlignment="0" applyProtection="0"/>
    <xf numFmtId="180" fontId="6" fillId="0" borderId="0" applyFont="0" applyFill="0" applyBorder="0" applyAlignment="0" applyProtection="0"/>
    <xf numFmtId="0" fontId="11" fillId="49" borderId="13" applyNumberFormat="0" applyAlignment="0" applyProtection="0"/>
    <xf numFmtId="0" fontId="11" fillId="43" borderId="13" applyNumberFormat="0" applyAlignment="0" applyProtection="0"/>
    <xf numFmtId="0" fontId="2" fillId="56" borderId="14" applyNumberFormat="0" applyAlignment="0" applyProtection="0"/>
    <xf numFmtId="0" fontId="2" fillId="56" borderId="14" applyNumberFormat="0" applyAlignment="0" applyProtection="0"/>
    <xf numFmtId="0" fontId="11" fillId="43" borderId="13" applyNumberFormat="0" applyAlignment="0" applyProtection="0"/>
    <xf numFmtId="10" fontId="38" fillId="0" borderId="0" applyFill="0" applyBorder="0" applyAlignment="0" applyProtection="0"/>
    <xf numFmtId="9" fontId="6" fillId="0" borderId="0" applyFont="0" applyFill="0" applyBorder="0" applyAlignment="0" applyProtection="0"/>
    <xf numFmtId="10" fontId="38" fillId="0" borderId="0" applyFill="0" applyBorder="0" applyAlignment="0" applyProtection="0"/>
    <xf numFmtId="0" fontId="49" fillId="57" borderId="0">
      <alignment horizontal="left" vertical="top"/>
    </xf>
    <xf numFmtId="0" fontId="50" fillId="57" borderId="0">
      <alignment horizontal="center" vertical="center"/>
    </xf>
    <xf numFmtId="0" fontId="51" fillId="57" borderId="0">
      <alignment horizontal="right" vertical="center"/>
    </xf>
    <xf numFmtId="0" fontId="51" fillId="58" borderId="0">
      <alignment horizontal="right" vertical="center"/>
    </xf>
    <xf numFmtId="0" fontId="52" fillId="57" borderId="0">
      <alignment horizontal="left" vertical="top"/>
    </xf>
    <xf numFmtId="0" fontId="51" fillId="57" borderId="0">
      <alignment horizontal="left" vertical="top"/>
    </xf>
    <xf numFmtId="0" fontId="50" fillId="57" borderId="0">
      <alignment horizontal="center" vertical="center"/>
    </xf>
    <xf numFmtId="0" fontId="51" fillId="57" borderId="0">
      <alignment horizontal="center" vertical="center"/>
    </xf>
    <xf numFmtId="0" fontId="50" fillId="57" borderId="0">
      <alignment horizontal="center" vertical="center"/>
    </xf>
    <xf numFmtId="0" fontId="50" fillId="57" borderId="0">
      <alignment horizontal="center" vertical="center"/>
    </xf>
    <xf numFmtId="0" fontId="51" fillId="57" borderId="0">
      <alignment horizontal="left" vertical="center"/>
    </xf>
    <xf numFmtId="0" fontId="51" fillId="57" borderId="0">
      <alignment horizontal="right" vertical="center"/>
    </xf>
    <xf numFmtId="0" fontId="53"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3" fillId="0" borderId="0" applyNumberFormat="0" applyFill="0" applyBorder="0" applyAlignment="0" applyProtection="0"/>
    <xf numFmtId="0" fontId="18" fillId="0" borderId="0" applyNumberFormat="0" applyFill="0" applyBorder="0" applyAlignment="0" applyProtection="0"/>
    <xf numFmtId="0" fontId="16" fillId="0" borderId="15" applyNumberFormat="0" applyFill="0" applyAlignment="0" applyProtection="0"/>
    <xf numFmtId="0" fontId="16" fillId="0" borderId="16" applyNumberFormat="0" applyFill="0" applyAlignment="0" applyProtection="0"/>
    <xf numFmtId="0" fontId="38" fillId="0" borderId="17" applyNumberFormat="0" applyFont="0" applyFill="0" applyAlignment="0" applyProtection="0"/>
    <xf numFmtId="0" fontId="38" fillId="0" borderId="17" applyNumberFormat="0" applyFont="0" applyFill="0" applyAlignment="0" applyProtection="0"/>
    <xf numFmtId="0" fontId="16" fillId="0" borderId="16" applyNumberFormat="0" applyFill="0" applyAlignment="0" applyProtection="0"/>
    <xf numFmtId="0" fontId="23"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3" fillId="0" borderId="0" applyNumberFormat="0" applyFill="0" applyBorder="0" applyAlignment="0" applyProtection="0"/>
    <xf numFmtId="0" fontId="9" fillId="30" borderId="0" applyNumberFormat="0" applyBorder="0" applyAlignment="0" applyProtection="0"/>
    <xf numFmtId="0" fontId="9" fillId="35" borderId="0" applyNumberFormat="0" applyBorder="0" applyAlignment="0" applyProtection="0"/>
    <xf numFmtId="0" fontId="9" fillId="39" borderId="0" applyNumberFormat="0" applyBorder="0" applyAlignment="0" applyProtection="0"/>
    <xf numFmtId="0" fontId="9" fillId="24" borderId="0" applyNumberFormat="0" applyBorder="0" applyAlignment="0" applyProtection="0"/>
    <xf numFmtId="0" fontId="9" fillId="26" borderId="0" applyNumberFormat="0" applyBorder="0" applyAlignment="0" applyProtection="0"/>
    <xf numFmtId="0" fontId="9" fillId="44" borderId="0" applyNumberFormat="0" applyBorder="0" applyAlignment="0" applyProtection="0"/>
    <xf numFmtId="0" fontId="10" fillId="12" borderId="1" applyNumberFormat="0" applyAlignment="0" applyProtection="0"/>
    <xf numFmtId="0" fontId="11" fillId="49" borderId="13" applyNumberFormat="0" applyAlignment="0" applyProtection="0"/>
    <xf numFmtId="0" fontId="12" fillId="49" borderId="1" applyNumberFormat="0" applyAlignment="0" applyProtection="0"/>
    <xf numFmtId="166" fontId="38" fillId="0" borderId="0" applyFont="0" applyFill="0" applyBorder="0" applyAlignment="0" applyProtection="0"/>
    <xf numFmtId="181" fontId="42" fillId="0" borderId="0" applyFill="0" applyBorder="0" applyAlignment="0" applyProtection="0"/>
    <xf numFmtId="166" fontId="2" fillId="0" borderId="0" applyFont="0" applyFill="0" applyBorder="0" applyAlignment="0" applyProtection="0"/>
    <xf numFmtId="0" fontId="36" fillId="0" borderId="0">
      <alignment horizontal="center"/>
    </xf>
    <xf numFmtId="0" fontId="54" fillId="0" borderId="0">
      <alignment horizontal="center"/>
    </xf>
    <xf numFmtId="0" fontId="13" fillId="0" borderId="4"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15" applyNumberFormat="0" applyFill="0" applyAlignment="0" applyProtection="0"/>
    <xf numFmtId="0" fontId="17" fillId="50" borderId="3" applyNumberFormat="0" applyAlignment="0" applyProtection="0"/>
    <xf numFmtId="0" fontId="18" fillId="0" borderId="0" applyNumberFormat="0" applyFill="0" applyBorder="0" applyAlignment="0" applyProtection="0"/>
    <xf numFmtId="0" fontId="19" fillId="54" borderId="0" applyNumberFormat="0" applyBorder="0" applyAlignment="0" applyProtection="0"/>
    <xf numFmtId="0" fontId="6" fillId="0" borderId="0"/>
    <xf numFmtId="0" fontId="6" fillId="0" borderId="0"/>
    <xf numFmtId="0" fontId="55" fillId="0" borderId="0"/>
    <xf numFmtId="0" fontId="55" fillId="0" borderId="0"/>
    <xf numFmtId="0" fontId="55" fillId="0" borderId="0"/>
    <xf numFmtId="0" fontId="6" fillId="0" borderId="0"/>
    <xf numFmtId="0" fontId="38" fillId="0" borderId="0"/>
    <xf numFmtId="0" fontId="55" fillId="0" borderId="0"/>
    <xf numFmtId="0" fontId="6" fillId="0" borderId="0"/>
    <xf numFmtId="0" fontId="56" fillId="0" borderId="0"/>
    <xf numFmtId="0" fontId="6" fillId="0" borderId="0"/>
    <xf numFmtId="0" fontId="6" fillId="0" borderId="0"/>
    <xf numFmtId="0" fontId="6" fillId="0" borderId="0"/>
    <xf numFmtId="0" fontId="38" fillId="0" borderId="0"/>
    <xf numFmtId="0" fontId="69" fillId="0" borderId="0"/>
    <xf numFmtId="0" fontId="69" fillId="0" borderId="0"/>
    <xf numFmtId="0" fontId="42" fillId="0" borderId="0"/>
    <xf numFmtId="0" fontId="26" fillId="0" borderId="0"/>
    <xf numFmtId="0" fontId="20" fillId="4" borderId="0" applyNumberFormat="0" applyBorder="0" applyAlignment="0" applyProtection="0"/>
    <xf numFmtId="0" fontId="21" fillId="0" borderId="0" applyNumberFormat="0" applyFill="0" applyBorder="0" applyAlignment="0" applyProtection="0"/>
    <xf numFmtId="0" fontId="6" fillId="55" borderId="12" applyNumberFormat="0" applyFont="0" applyAlignment="0" applyProtection="0"/>
    <xf numFmtId="0" fontId="6" fillId="55" borderId="12"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42" fillId="0" borderId="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0" fontId="22" fillId="0" borderId="10" applyNumberFormat="0" applyFill="0" applyAlignment="0" applyProtection="0"/>
    <xf numFmtId="0" fontId="38" fillId="0" borderId="0"/>
    <xf numFmtId="0" fontId="38" fillId="0" borderId="0"/>
    <xf numFmtId="0" fontId="38" fillId="0" borderId="0"/>
    <xf numFmtId="0" fontId="38" fillId="0" borderId="0"/>
    <xf numFmtId="0" fontId="36" fillId="0" borderId="0"/>
    <xf numFmtId="0" fontId="36" fillId="0" borderId="0"/>
    <xf numFmtId="0" fontId="57" fillId="0" borderId="0"/>
    <xf numFmtId="0" fontId="57" fillId="0" borderId="0"/>
    <xf numFmtId="0" fontId="57" fillId="0" borderId="0"/>
    <xf numFmtId="0" fontId="36" fillId="0" borderId="0"/>
    <xf numFmtId="0" fontId="23" fillId="0" borderId="0" applyNumberFormat="0" applyFill="0" applyBorder="0" applyAlignment="0" applyProtection="0"/>
    <xf numFmtId="182" fontId="6" fillId="0" borderId="0" applyFont="0" applyFill="0" applyBorder="0" applyAlignment="0" applyProtection="0"/>
    <xf numFmtId="170" fontId="6" fillId="0" borderId="0" applyFont="0" applyFill="0" applyBorder="0" applyAlignment="0" applyProtection="0"/>
    <xf numFmtId="167"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7" fontId="6"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83" fontId="5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84" fontId="6" fillId="0" borderId="0" applyFont="0" applyFill="0" applyBorder="0" applyAlignment="0" applyProtection="0"/>
    <xf numFmtId="167" fontId="38" fillId="0" borderId="0" applyFont="0" applyFill="0" applyBorder="0" applyAlignment="0" applyProtection="0"/>
    <xf numFmtId="185" fontId="42" fillId="0" borderId="0" applyFill="0" applyBorder="0" applyAlignment="0" applyProtection="0"/>
    <xf numFmtId="186" fontId="38" fillId="0" borderId="0" applyFont="0" applyFill="0" applyBorder="0" applyAlignment="0" applyProtection="0"/>
    <xf numFmtId="186" fontId="38" fillId="0" borderId="0" applyFont="0" applyFill="0" applyBorder="0" applyAlignment="0" applyProtection="0"/>
    <xf numFmtId="186" fontId="38" fillId="0" borderId="0" applyFont="0" applyFill="0" applyBorder="0" applyAlignment="0" applyProtection="0"/>
    <xf numFmtId="167" fontId="3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87" fontId="42" fillId="0" borderId="0" applyFill="0" applyBorder="0" applyAlignment="0" applyProtection="0"/>
    <xf numFmtId="167" fontId="2" fillId="0" borderId="0" applyFont="0" applyFill="0" applyBorder="0" applyAlignment="0" applyProtection="0"/>
    <xf numFmtId="167" fontId="6" fillId="0" borderId="0" applyFont="0" applyFill="0" applyBorder="0" applyAlignment="0" applyProtection="0"/>
    <xf numFmtId="0" fontId="24" fillId="6" borderId="0" applyNumberFormat="0" applyBorder="0" applyAlignment="0" applyProtection="0"/>
    <xf numFmtId="0" fontId="1" fillId="0" borderId="0"/>
    <xf numFmtId="0" fontId="1" fillId="0" borderId="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6" fillId="0" borderId="0"/>
  </cellStyleXfs>
  <cellXfs count="440">
    <xf numFmtId="0" fontId="0" fillId="0" borderId="0" xfId="0"/>
    <xf numFmtId="0" fontId="4" fillId="0" borderId="0" xfId="0" applyFont="1" applyAlignment="1">
      <alignment horizontal="center" vertical="center"/>
    </xf>
    <xf numFmtId="0" fontId="5" fillId="0" borderId="18" xfId="0" applyFont="1" applyBorder="1" applyAlignment="1">
      <alignment horizontal="center" vertical="center"/>
    </xf>
    <xf numFmtId="1" fontId="5" fillId="0" borderId="18" xfId="0" applyNumberFormat="1" applyFont="1" applyBorder="1" applyAlignment="1">
      <alignment horizontal="center" vertical="center" wrapText="1"/>
    </xf>
    <xf numFmtId="0" fontId="3" fillId="0" borderId="18" xfId="0" applyFont="1" applyBorder="1" applyAlignment="1">
      <alignment horizontal="center" vertical="center"/>
    </xf>
    <xf numFmtId="10" fontId="3" fillId="0" borderId="18" xfId="0" applyNumberFormat="1" applyFont="1" applyBorder="1" applyAlignment="1">
      <alignment horizontal="center" vertical="center"/>
    </xf>
    <xf numFmtId="0" fontId="4" fillId="0" borderId="18" xfId="0" applyFont="1" applyBorder="1" applyAlignment="1">
      <alignment horizontal="center" vertical="center"/>
    </xf>
    <xf numFmtId="2" fontId="4" fillId="0" borderId="18" xfId="0" applyNumberFormat="1" applyFont="1" applyFill="1" applyBorder="1" applyAlignment="1">
      <alignment vertical="center" wrapText="1"/>
    </xf>
    <xf numFmtId="10" fontId="3" fillId="0" borderId="18" xfId="0" applyNumberFormat="1" applyFont="1" applyBorder="1" applyAlignment="1">
      <alignment horizontal="center" vertical="center" wrapText="1"/>
    </xf>
    <xf numFmtId="4" fontId="3" fillId="0" borderId="18" xfId="0" applyNumberFormat="1" applyFont="1" applyBorder="1" applyAlignment="1">
      <alignment horizontal="center" vertical="center" wrapText="1"/>
    </xf>
    <xf numFmtId="4" fontId="3" fillId="0" borderId="18" xfId="0" applyNumberFormat="1" applyFont="1" applyBorder="1" applyAlignment="1">
      <alignment horizontal="center" vertical="center"/>
    </xf>
    <xf numFmtId="4" fontId="4" fillId="0" borderId="18" xfId="0" applyNumberFormat="1" applyFont="1" applyBorder="1" applyAlignment="1">
      <alignment horizontal="center" vertical="center"/>
    </xf>
    <xf numFmtId="4" fontId="4" fillId="0" borderId="0" xfId="0" applyNumberFormat="1" applyFont="1" applyAlignment="1">
      <alignment horizontal="center" vertical="center"/>
    </xf>
    <xf numFmtId="0" fontId="3" fillId="0" borderId="0" xfId="0" applyFont="1" applyAlignment="1">
      <alignment vertical="center"/>
    </xf>
    <xf numFmtId="0" fontId="4" fillId="0" borderId="0" xfId="0" applyFont="1" applyAlignment="1">
      <alignment vertical="center"/>
    </xf>
    <xf numFmtId="2" fontId="3" fillId="0" borderId="0" xfId="0" applyNumberFormat="1" applyFont="1" applyBorder="1" applyAlignment="1">
      <alignment vertical="center"/>
    </xf>
    <xf numFmtId="0" fontId="4" fillId="0" borderId="0" xfId="0" applyFont="1" applyBorder="1" applyAlignment="1">
      <alignment vertical="center"/>
    </xf>
    <xf numFmtId="0" fontId="3" fillId="0" borderId="0" xfId="0" applyFont="1" applyBorder="1" applyAlignment="1">
      <alignment vertical="center"/>
    </xf>
    <xf numFmtId="0" fontId="5" fillId="0" borderId="0" xfId="0" applyFont="1" applyAlignment="1">
      <alignment vertical="center"/>
    </xf>
    <xf numFmtId="10" fontId="4" fillId="0" borderId="0" xfId="0" applyNumberFormat="1" applyFont="1" applyAlignment="1">
      <alignment vertical="center"/>
    </xf>
    <xf numFmtId="4" fontId="4" fillId="0" borderId="0" xfId="0" applyNumberFormat="1" applyFont="1" applyAlignment="1">
      <alignment vertical="center"/>
    </xf>
    <xf numFmtId="4" fontId="4" fillId="0" borderId="18" xfId="0" applyNumberFormat="1" applyFont="1" applyFill="1" applyBorder="1" applyAlignment="1">
      <alignment horizontal="center" vertical="center"/>
    </xf>
    <xf numFmtId="2" fontId="3" fillId="0" borderId="18" xfId="0" applyNumberFormat="1" applyFont="1" applyBorder="1" applyAlignment="1">
      <alignment vertical="center" wrapText="1"/>
    </xf>
    <xf numFmtId="2" fontId="3" fillId="0" borderId="18" xfId="0" applyNumberFormat="1" applyFont="1" applyFill="1" applyBorder="1" applyAlignment="1">
      <alignment vertical="center" wrapText="1"/>
    </xf>
    <xf numFmtId="2" fontId="4" fillId="0" borderId="19" xfId="0" applyNumberFormat="1" applyFont="1" applyBorder="1" applyAlignment="1">
      <alignment horizontal="right" vertical="center"/>
    </xf>
    <xf numFmtId="0" fontId="4" fillId="0" borderId="18" xfId="0" applyFont="1" applyBorder="1" applyAlignment="1">
      <alignment horizontal="left" vertical="top" wrapText="1"/>
    </xf>
    <xf numFmtId="2" fontId="3" fillId="0" borderId="18" xfId="0" applyNumberFormat="1" applyFont="1" applyBorder="1" applyAlignment="1">
      <alignment horizontal="center" vertical="center" wrapText="1"/>
    </xf>
    <xf numFmtId="4" fontId="4" fillId="0" borderId="18" xfId="0" applyNumberFormat="1" applyFont="1" applyBorder="1" applyAlignment="1">
      <alignment vertical="center"/>
    </xf>
    <xf numFmtId="0" fontId="3" fillId="0" borderId="18" xfId="0" applyFont="1" applyBorder="1" applyAlignment="1">
      <alignment vertical="center"/>
    </xf>
    <xf numFmtId="0" fontId="4" fillId="0" borderId="20" xfId="0" applyFont="1" applyBorder="1" applyAlignment="1">
      <alignment horizontal="center" vertical="center"/>
    </xf>
    <xf numFmtId="2" fontId="3" fillId="0" borderId="18" xfId="0" applyNumberFormat="1" applyFont="1" applyFill="1" applyBorder="1" applyAlignment="1">
      <alignment horizontal="left" vertical="center" wrapText="1"/>
    </xf>
    <xf numFmtId="0" fontId="3" fillId="0" borderId="0" xfId="0" applyFont="1" applyAlignment="1">
      <alignment vertical="center" wrapText="1"/>
    </xf>
    <xf numFmtId="2" fontId="4" fillId="0" borderId="0" xfId="0" applyNumberFormat="1" applyFont="1" applyAlignment="1">
      <alignment vertical="center" wrapText="1"/>
    </xf>
    <xf numFmtId="2" fontId="5" fillId="0" borderId="18" xfId="0" applyNumberFormat="1" applyFont="1" applyBorder="1" applyAlignment="1">
      <alignment horizontal="center" vertical="center" wrapText="1"/>
    </xf>
    <xf numFmtId="2" fontId="4" fillId="0" borderId="18" xfId="0" applyNumberFormat="1" applyFont="1" applyBorder="1" applyAlignment="1">
      <alignment horizontal="left" vertical="center" wrapText="1"/>
    </xf>
    <xf numFmtId="2" fontId="7" fillId="0" borderId="18" xfId="0" applyNumberFormat="1" applyFont="1" applyBorder="1" applyAlignment="1">
      <alignment horizontal="center" vertical="center" wrapText="1"/>
    </xf>
    <xf numFmtId="2" fontId="3" fillId="0" borderId="18" xfId="0" applyNumberFormat="1" applyFont="1" applyBorder="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top" wrapText="1"/>
    </xf>
    <xf numFmtId="2" fontId="4" fillId="0" borderId="20" xfId="0" applyNumberFormat="1" applyFont="1" applyBorder="1" applyAlignment="1">
      <alignment horizontal="center" vertical="center" wrapText="1"/>
    </xf>
    <xf numFmtId="10" fontId="4" fillId="0" borderId="18" xfId="0" applyNumberFormat="1" applyFont="1" applyBorder="1" applyAlignment="1">
      <alignment vertical="center"/>
    </xf>
    <xf numFmtId="168" fontId="3" fillId="0" borderId="18" xfId="0" applyNumberFormat="1" applyFont="1" applyBorder="1" applyAlignment="1">
      <alignment horizontal="center" vertical="center"/>
    </xf>
    <xf numFmtId="169" fontId="3" fillId="0" borderId="18" xfId="0" applyNumberFormat="1" applyFont="1" applyBorder="1" applyAlignment="1">
      <alignment horizontal="center" vertical="center"/>
    </xf>
    <xf numFmtId="168" fontId="3" fillId="0" borderId="0" xfId="0" applyNumberFormat="1" applyFont="1" applyAlignment="1">
      <alignment vertical="center"/>
    </xf>
    <xf numFmtId="14" fontId="3" fillId="0" borderId="0" xfId="0" applyNumberFormat="1" applyFont="1" applyAlignment="1">
      <alignment horizontal="right" vertical="center"/>
    </xf>
    <xf numFmtId="0" fontId="27" fillId="0" borderId="0" xfId="362" applyFont="1" applyFill="1" applyBorder="1" applyAlignment="1">
      <alignment horizontal="center" vertical="center" wrapText="1"/>
    </xf>
    <xf numFmtId="0" fontId="27" fillId="0" borderId="0" xfId="362" applyFont="1" applyFill="1" applyBorder="1" applyAlignment="1">
      <alignment vertical="center" wrapText="1"/>
    </xf>
    <xf numFmtId="168" fontId="27" fillId="0" borderId="0" xfId="362" applyNumberFormat="1" applyFont="1" applyFill="1" applyBorder="1" applyAlignment="1">
      <alignment horizontal="center" vertical="center" wrapText="1"/>
    </xf>
    <xf numFmtId="168" fontId="27" fillId="0" borderId="0" xfId="0" applyNumberFormat="1" applyFont="1" applyFill="1" applyBorder="1" applyAlignment="1">
      <alignment horizontal="center" vertical="center"/>
    </xf>
    <xf numFmtId="168" fontId="29" fillId="0" borderId="0" xfId="0" applyNumberFormat="1" applyFont="1" applyFill="1" applyBorder="1" applyAlignment="1">
      <alignment horizontal="center" vertical="center" wrapText="1"/>
    </xf>
    <xf numFmtId="168" fontId="27" fillId="0" borderId="0" xfId="0" applyNumberFormat="1" applyFont="1" applyFill="1" applyBorder="1" applyAlignment="1">
      <alignment horizontal="center" vertical="center" wrapText="1"/>
    </xf>
    <xf numFmtId="0" fontId="29" fillId="0" borderId="0" xfId="362" applyFont="1" applyFill="1" applyBorder="1" applyAlignment="1">
      <alignment horizontal="center" vertical="center" wrapText="1"/>
    </xf>
    <xf numFmtId="168" fontId="29" fillId="0" borderId="18" xfId="0" applyNumberFormat="1" applyFont="1" applyFill="1" applyBorder="1" applyAlignment="1">
      <alignment horizontal="center" vertical="center" wrapText="1"/>
    </xf>
    <xf numFmtId="0" fontId="27" fillId="0" borderId="18" xfId="0" applyFont="1" applyFill="1" applyBorder="1" applyAlignment="1">
      <alignment horizontal="center" vertical="center"/>
    </xf>
    <xf numFmtId="0" fontId="29" fillId="0" borderId="18" xfId="0" applyFont="1" applyFill="1" applyBorder="1" applyAlignment="1">
      <alignment horizontal="center" vertical="center"/>
    </xf>
    <xf numFmtId="168" fontId="29" fillId="0" borderId="18" xfId="0" applyNumberFormat="1" applyFont="1" applyFill="1" applyBorder="1" applyAlignment="1">
      <alignment horizontal="center" vertical="center"/>
    </xf>
    <xf numFmtId="169" fontId="29" fillId="0" borderId="18" xfId="0" applyNumberFormat="1" applyFont="1" applyBorder="1" applyAlignment="1">
      <alignment horizontal="center" vertical="center"/>
    </xf>
    <xf numFmtId="0" fontId="31" fillId="0" borderId="18" xfId="0" applyFont="1" applyFill="1" applyBorder="1" applyAlignment="1">
      <alignment horizontal="center" vertical="center"/>
    </xf>
    <xf numFmtId="168" fontId="31" fillId="0" borderId="18" xfId="0" applyNumberFormat="1" applyFont="1" applyFill="1" applyBorder="1" applyAlignment="1">
      <alignment horizontal="center" vertical="center"/>
    </xf>
    <xf numFmtId="168" fontId="29" fillId="0" borderId="18" xfId="387" applyNumberFormat="1" applyFont="1" applyFill="1" applyBorder="1" applyAlignment="1" applyProtection="1">
      <alignment horizontal="center" vertical="center" wrapText="1"/>
      <protection locked="0"/>
    </xf>
    <xf numFmtId="0" fontId="29" fillId="0" borderId="18" xfId="0" applyFont="1" applyFill="1" applyBorder="1" applyAlignment="1">
      <alignment horizontal="left" vertical="center" wrapText="1"/>
    </xf>
    <xf numFmtId="4" fontId="29" fillId="0" borderId="18" xfId="0" applyNumberFormat="1" applyFont="1" applyFill="1" applyBorder="1" applyAlignment="1">
      <alignment horizontal="center" vertical="center" wrapText="1"/>
    </xf>
    <xf numFmtId="0" fontId="30" fillId="0" borderId="18" xfId="0" applyFont="1" applyFill="1" applyBorder="1" applyAlignment="1">
      <alignment horizontal="center" vertical="center"/>
    </xf>
    <xf numFmtId="168" fontId="27" fillId="0" borderId="18" xfId="0" applyNumberFormat="1" applyFont="1" applyFill="1" applyBorder="1" applyAlignment="1">
      <alignment horizontal="center" vertical="center" wrapText="1"/>
    </xf>
    <xf numFmtId="0" fontId="27" fillId="0" borderId="18" xfId="0" applyFont="1" applyFill="1" applyBorder="1" applyAlignment="1">
      <alignment horizontal="center" vertical="center" wrapText="1"/>
    </xf>
    <xf numFmtId="2" fontId="29" fillId="0" borderId="18" xfId="0" applyNumberFormat="1" applyFont="1" applyBorder="1" applyAlignment="1">
      <alignment horizontal="left" vertical="center" wrapText="1"/>
    </xf>
    <xf numFmtId="2" fontId="30" fillId="0" borderId="18" xfId="0" applyNumberFormat="1" applyFont="1" applyBorder="1" applyAlignment="1">
      <alignment horizontal="center" vertical="center" wrapText="1"/>
    </xf>
    <xf numFmtId="0" fontId="27" fillId="0" borderId="18" xfId="0" applyFont="1" applyFill="1" applyBorder="1" applyAlignment="1">
      <alignment horizontal="left" vertical="center" wrapText="1"/>
    </xf>
    <xf numFmtId="169" fontId="27" fillId="0" borderId="18" xfId="0" applyNumberFormat="1" applyFont="1" applyBorder="1" applyAlignment="1">
      <alignment horizontal="center" vertical="center"/>
    </xf>
    <xf numFmtId="0" fontId="27" fillId="0" borderId="18" xfId="362" applyFont="1" applyFill="1" applyBorder="1" applyAlignment="1">
      <alignment horizontal="center" vertical="center" wrapText="1"/>
    </xf>
    <xf numFmtId="168" fontId="27" fillId="0" borderId="18" xfId="362" applyNumberFormat="1" applyFont="1" applyFill="1" applyBorder="1" applyAlignment="1">
      <alignment horizontal="center" vertical="center" wrapText="1"/>
    </xf>
    <xf numFmtId="168" fontId="27" fillId="0" borderId="18" xfId="0" applyNumberFormat="1" applyFont="1" applyFill="1" applyBorder="1" applyAlignment="1">
      <alignment horizontal="center" vertical="center"/>
    </xf>
    <xf numFmtId="2" fontId="29" fillId="0" borderId="18" xfId="0" applyNumberFormat="1" applyFont="1" applyBorder="1" applyAlignment="1">
      <alignment vertical="center" wrapText="1"/>
    </xf>
    <xf numFmtId="168" fontId="27" fillId="0" borderId="18" xfId="387" applyNumberFormat="1" applyFont="1" applyFill="1" applyBorder="1" applyAlignment="1" applyProtection="1">
      <alignment horizontal="center" vertical="center" wrapText="1"/>
      <protection locked="0"/>
    </xf>
    <xf numFmtId="2" fontId="29" fillId="0" borderId="18" xfId="0" applyNumberFormat="1" applyFont="1" applyFill="1" applyBorder="1" applyAlignment="1">
      <alignment vertical="center" wrapText="1"/>
    </xf>
    <xf numFmtId="2" fontId="29" fillId="0" borderId="18" xfId="0" applyNumberFormat="1" applyFont="1" applyFill="1" applyBorder="1" applyAlignment="1">
      <alignment horizontal="left" vertical="center" wrapText="1"/>
    </xf>
    <xf numFmtId="169" fontId="27" fillId="0" borderId="0" xfId="362" applyNumberFormat="1" applyFont="1" applyFill="1" applyBorder="1" applyAlignment="1">
      <alignment horizontal="center" vertical="center" wrapText="1"/>
    </xf>
    <xf numFmtId="169" fontId="27" fillId="0" borderId="0" xfId="0" applyNumberFormat="1" applyFont="1" applyFill="1" applyBorder="1" applyAlignment="1">
      <alignment horizontal="center" vertical="center"/>
    </xf>
    <xf numFmtId="169" fontId="27" fillId="0" borderId="0" xfId="0" applyNumberFormat="1" applyFont="1" applyFill="1" applyBorder="1" applyAlignment="1">
      <alignment horizontal="center" vertical="center" wrapText="1"/>
    </xf>
    <xf numFmtId="169" fontId="29" fillId="0" borderId="18" xfId="0" applyNumberFormat="1" applyFont="1" applyFill="1" applyBorder="1" applyAlignment="1">
      <alignment horizontal="center" vertical="center" wrapText="1"/>
    </xf>
    <xf numFmtId="169" fontId="31" fillId="0" borderId="18" xfId="0" applyNumberFormat="1" applyFont="1" applyFill="1" applyBorder="1" applyAlignment="1">
      <alignment horizontal="center" vertical="center"/>
    </xf>
    <xf numFmtId="169" fontId="29" fillId="0" borderId="18" xfId="387" applyNumberFormat="1" applyFont="1" applyFill="1" applyBorder="1" applyAlignment="1" applyProtection="1">
      <alignment horizontal="center" vertical="center" wrapText="1"/>
      <protection locked="0"/>
    </xf>
    <xf numFmtId="169" fontId="30" fillId="0" borderId="18" xfId="0" applyNumberFormat="1" applyFont="1" applyFill="1" applyBorder="1" applyAlignment="1">
      <alignment horizontal="center" vertical="center"/>
    </xf>
    <xf numFmtId="169" fontId="27" fillId="0" borderId="18" xfId="0" applyNumberFormat="1" applyFont="1" applyFill="1" applyBorder="1" applyAlignment="1">
      <alignment horizontal="center" vertical="center" wrapText="1"/>
    </xf>
    <xf numFmtId="168" fontId="29" fillId="0" borderId="18" xfId="362" applyNumberFormat="1" applyFont="1" applyFill="1" applyBorder="1" applyAlignment="1">
      <alignment horizontal="center" vertical="center" wrapText="1"/>
    </xf>
    <xf numFmtId="169" fontId="27" fillId="0" borderId="18" xfId="367" applyNumberFormat="1" applyFont="1" applyFill="1" applyBorder="1" applyAlignment="1" applyProtection="1">
      <alignment horizontal="center" vertical="center" wrapText="1"/>
      <protection locked="0"/>
    </xf>
    <xf numFmtId="169" fontId="27" fillId="0" borderId="18" xfId="387" applyNumberFormat="1" applyFont="1" applyFill="1" applyBorder="1" applyAlignment="1" applyProtection="1">
      <alignment horizontal="center" vertical="center" wrapText="1"/>
      <protection locked="0"/>
    </xf>
    <xf numFmtId="169" fontId="27" fillId="0" borderId="18" xfId="362" applyNumberFormat="1" applyFont="1" applyFill="1" applyBorder="1" applyAlignment="1">
      <alignment horizontal="center" vertical="center" wrapText="1"/>
    </xf>
    <xf numFmtId="169" fontId="27" fillId="0" borderId="18" xfId="0" applyNumberFormat="1" applyFont="1" applyFill="1" applyBorder="1" applyAlignment="1">
      <alignment horizontal="center" vertical="center"/>
    </xf>
    <xf numFmtId="4" fontId="27" fillId="0" borderId="18" xfId="387" applyNumberFormat="1" applyFont="1" applyFill="1" applyBorder="1" applyAlignment="1" applyProtection="1">
      <alignment horizontal="center" vertical="center" wrapText="1"/>
      <protection locked="0"/>
    </xf>
    <xf numFmtId="4" fontId="29" fillId="0" borderId="18" xfId="387" applyNumberFormat="1" applyFont="1" applyFill="1" applyBorder="1" applyAlignment="1" applyProtection="1">
      <alignment horizontal="center" vertical="center" wrapText="1"/>
      <protection locked="0"/>
    </xf>
    <xf numFmtId="0" fontId="59" fillId="0" borderId="18" xfId="0" applyFont="1" applyFill="1" applyBorder="1" applyAlignment="1">
      <alignment horizontal="left" vertical="center" wrapText="1"/>
    </xf>
    <xf numFmtId="0" fontId="3" fillId="0" borderId="0" xfId="0" applyFont="1" applyFill="1" applyBorder="1" applyAlignment="1">
      <alignment vertical="center"/>
    </xf>
    <xf numFmtId="4" fontId="29" fillId="0" borderId="18" xfId="362" applyNumberFormat="1" applyFont="1" applyFill="1" applyBorder="1" applyAlignment="1">
      <alignment horizontal="center" vertical="center" wrapText="1"/>
    </xf>
    <xf numFmtId="0" fontId="29" fillId="0" borderId="18" xfId="0" applyFont="1" applyFill="1" applyBorder="1" applyAlignment="1">
      <alignment horizontal="center" vertical="center" wrapText="1"/>
    </xf>
    <xf numFmtId="0" fontId="29" fillId="0" borderId="20" xfId="0" applyFont="1" applyFill="1" applyBorder="1" applyAlignment="1">
      <alignment horizontal="center" vertical="center" wrapText="1"/>
    </xf>
    <xf numFmtId="4" fontId="27" fillId="0" borderId="0" xfId="0" applyNumberFormat="1" applyFont="1" applyFill="1" applyBorder="1" applyAlignment="1">
      <alignment horizontal="center" vertical="center" wrapText="1"/>
    </xf>
    <xf numFmtId="4" fontId="30" fillId="0" borderId="18" xfId="0" applyNumberFormat="1" applyFont="1" applyFill="1" applyBorder="1" applyAlignment="1">
      <alignment horizontal="center" vertical="center"/>
    </xf>
    <xf numFmtId="4" fontId="29" fillId="0" borderId="20" xfId="387" applyNumberFormat="1" applyFont="1" applyFill="1" applyBorder="1" applyAlignment="1" applyProtection="1">
      <alignment horizontal="center" vertical="center" wrapText="1"/>
      <protection locked="0"/>
    </xf>
    <xf numFmtId="4" fontId="27" fillId="0" borderId="0" xfId="362" applyNumberFormat="1" applyFont="1" applyFill="1" applyBorder="1" applyAlignment="1">
      <alignment horizontal="center" vertical="center" wrapText="1"/>
    </xf>
    <xf numFmtId="4" fontId="3" fillId="0" borderId="0" xfId="0" applyNumberFormat="1" applyFont="1" applyFill="1" applyBorder="1" applyAlignment="1">
      <alignment horizontal="center" vertical="center"/>
    </xf>
    <xf numFmtId="0" fontId="29" fillId="0" borderId="18" xfId="362" applyFont="1" applyFill="1" applyBorder="1" applyAlignment="1">
      <alignment horizontal="center" vertical="center" wrapText="1"/>
    </xf>
    <xf numFmtId="4" fontId="29" fillId="0" borderId="18" xfId="387" applyNumberFormat="1" applyFont="1" applyFill="1" applyBorder="1" applyAlignment="1" applyProtection="1">
      <alignment vertical="center" wrapText="1"/>
      <protection locked="0"/>
    </xf>
    <xf numFmtId="0" fontId="29" fillId="0" borderId="18" xfId="0" applyFont="1" applyFill="1" applyBorder="1" applyAlignment="1">
      <alignment vertical="center" wrapText="1"/>
    </xf>
    <xf numFmtId="2" fontId="31" fillId="0" borderId="18" xfId="0" applyNumberFormat="1" applyFont="1" applyBorder="1" applyAlignment="1">
      <alignment horizontal="center" vertical="center" wrapText="1"/>
    </xf>
    <xf numFmtId="169" fontId="29" fillId="0" borderId="18" xfId="367" applyNumberFormat="1" applyFont="1" applyFill="1" applyBorder="1" applyAlignment="1" applyProtection="1">
      <alignment horizontal="center" vertical="center" wrapText="1"/>
      <protection locked="0"/>
    </xf>
    <xf numFmtId="169" fontId="29" fillId="0" borderId="18" xfId="362" applyNumberFormat="1" applyFont="1" applyFill="1" applyBorder="1" applyAlignment="1">
      <alignment horizontal="center" vertical="center" wrapText="1"/>
    </xf>
    <xf numFmtId="169" fontId="29" fillId="0" borderId="18" xfId="0" applyNumberFormat="1" applyFont="1" applyFill="1" applyBorder="1" applyAlignment="1">
      <alignment horizontal="center" vertical="center"/>
    </xf>
    <xf numFmtId="0" fontId="62" fillId="0" borderId="0" xfId="0" applyFont="1" applyAlignment="1">
      <alignment vertical="center"/>
    </xf>
    <xf numFmtId="0" fontId="62" fillId="0" borderId="0" xfId="0" applyFont="1" applyAlignment="1">
      <alignment vertical="center" wrapText="1"/>
    </xf>
    <xf numFmtId="10" fontId="61" fillId="0" borderId="0" xfId="0" applyNumberFormat="1" applyFont="1" applyAlignment="1">
      <alignment vertical="center"/>
    </xf>
    <xf numFmtId="0" fontId="61" fillId="0" borderId="0" xfId="0" applyFont="1" applyAlignment="1">
      <alignment vertical="center"/>
    </xf>
    <xf numFmtId="0" fontId="61" fillId="0" borderId="0" xfId="0" applyFont="1" applyAlignment="1">
      <alignment horizontal="center" vertical="center"/>
    </xf>
    <xf numFmtId="2" fontId="61" fillId="0" borderId="0" xfId="0" applyNumberFormat="1" applyFont="1" applyAlignment="1">
      <alignment vertical="center" wrapText="1"/>
    </xf>
    <xf numFmtId="188" fontId="61" fillId="0" borderId="0" xfId="0" applyNumberFormat="1" applyFont="1" applyAlignment="1">
      <alignment vertical="center"/>
    </xf>
    <xf numFmtId="4" fontId="61" fillId="0" borderId="0" xfId="0" applyNumberFormat="1" applyFont="1" applyAlignment="1">
      <alignment vertical="center"/>
    </xf>
    <xf numFmtId="4" fontId="61" fillId="0" borderId="0" xfId="0" applyNumberFormat="1" applyFont="1" applyAlignment="1">
      <alignment horizontal="center" vertical="center"/>
    </xf>
    <xf numFmtId="169" fontId="61" fillId="0" borderId="0" xfId="0" applyNumberFormat="1" applyFont="1" applyAlignment="1">
      <alignment vertical="center"/>
    </xf>
    <xf numFmtId="2" fontId="62" fillId="0" borderId="0" xfId="0" applyNumberFormat="1" applyFont="1" applyBorder="1" applyAlignment="1">
      <alignment vertical="center"/>
    </xf>
    <xf numFmtId="0" fontId="61" fillId="0" borderId="0" xfId="0" applyFont="1" applyBorder="1" applyAlignment="1">
      <alignment vertical="center"/>
    </xf>
    <xf numFmtId="0" fontId="62" fillId="0" borderId="0" xfId="0" applyFont="1" applyBorder="1" applyAlignment="1">
      <alignment vertical="center"/>
    </xf>
    <xf numFmtId="0" fontId="63" fillId="0" borderId="0" xfId="0" applyFont="1" applyAlignment="1">
      <alignment vertical="center"/>
    </xf>
    <xf numFmtId="0" fontId="61" fillId="0" borderId="0" xfId="0" applyFont="1" applyAlignment="1">
      <alignment vertical="center" wrapText="1"/>
    </xf>
    <xf numFmtId="0" fontId="61" fillId="0" borderId="0" xfId="0" applyFont="1" applyAlignment="1">
      <alignment horizontal="left" vertical="center" wrapText="1"/>
    </xf>
    <xf numFmtId="168" fontId="29" fillId="0" borderId="18" xfId="0" applyNumberFormat="1" applyFont="1" applyFill="1" applyBorder="1" applyAlignment="1">
      <alignment horizontal="center" vertical="center" textRotation="90" wrapText="1"/>
    </xf>
    <xf numFmtId="169" fontId="29" fillId="0" borderId="18" xfId="0" applyNumberFormat="1" applyFont="1" applyFill="1" applyBorder="1" applyAlignment="1">
      <alignment horizontal="center" vertical="center" textRotation="90" wrapText="1"/>
    </xf>
    <xf numFmtId="4" fontId="60" fillId="0" borderId="18" xfId="0" applyNumberFormat="1" applyFont="1" applyBorder="1" applyAlignment="1">
      <alignment horizontal="center" vertical="center" wrapText="1"/>
    </xf>
    <xf numFmtId="0" fontId="65" fillId="0" borderId="18" xfId="0" applyFont="1" applyBorder="1" applyAlignment="1">
      <alignment horizontal="center" vertical="center"/>
    </xf>
    <xf numFmtId="1" fontId="65" fillId="0" borderId="18" xfId="0" applyNumberFormat="1" applyFont="1" applyBorder="1" applyAlignment="1">
      <alignment horizontal="center" vertical="center" wrapText="1"/>
    </xf>
    <xf numFmtId="0" fontId="25" fillId="0" borderId="18" xfId="0" applyFont="1" applyBorder="1" applyAlignment="1">
      <alignment horizontal="center" vertical="center"/>
    </xf>
    <xf numFmtId="2" fontId="25" fillId="0" borderId="18" xfId="0" applyNumberFormat="1" applyFont="1" applyBorder="1" applyAlignment="1">
      <alignment horizontal="center" vertical="center" wrapText="1"/>
    </xf>
    <xf numFmtId="188" fontId="25" fillId="0" borderId="18" xfId="0" applyNumberFormat="1" applyFont="1" applyBorder="1" applyAlignment="1">
      <alignment horizontal="center" vertical="center"/>
    </xf>
    <xf numFmtId="4" fontId="25" fillId="0" borderId="18" xfId="0" applyNumberFormat="1" applyFont="1" applyBorder="1" applyAlignment="1">
      <alignment horizontal="center" vertical="center"/>
    </xf>
    <xf numFmtId="169" fontId="25" fillId="0" borderId="18" xfId="0" applyNumberFormat="1" applyFont="1" applyBorder="1" applyAlignment="1">
      <alignment horizontal="center" vertical="center"/>
    </xf>
    <xf numFmtId="2" fontId="25" fillId="0" borderId="18" xfId="0" applyNumberFormat="1" applyFont="1" applyBorder="1" applyAlignment="1">
      <alignment horizontal="left" vertical="center" wrapText="1"/>
    </xf>
    <xf numFmtId="169" fontId="25" fillId="0" borderId="18" xfId="0" applyNumberFormat="1" applyFont="1" applyBorder="1" applyAlignment="1">
      <alignment horizontal="center" vertical="center" wrapText="1"/>
    </xf>
    <xf numFmtId="2" fontId="25" fillId="0" borderId="18" xfId="0" applyNumberFormat="1" applyFont="1" applyBorder="1" applyAlignment="1">
      <alignment vertical="center" wrapText="1"/>
    </xf>
    <xf numFmtId="2" fontId="25" fillId="0" borderId="18" xfId="0" applyNumberFormat="1" applyFont="1" applyFill="1" applyBorder="1" applyAlignment="1">
      <alignment vertical="center" wrapText="1"/>
    </xf>
    <xf numFmtId="188" fontId="25" fillId="0" borderId="18" xfId="0" applyNumberFormat="1" applyFont="1" applyFill="1" applyBorder="1" applyAlignment="1">
      <alignment horizontal="center" vertical="center"/>
    </xf>
    <xf numFmtId="4" fontId="25" fillId="0" borderId="18" xfId="0" applyNumberFormat="1" applyFont="1" applyFill="1" applyBorder="1" applyAlignment="1">
      <alignment horizontal="center" vertical="center"/>
    </xf>
    <xf numFmtId="168" fontId="25" fillId="0" borderId="18" xfId="0" applyNumberFormat="1" applyFont="1" applyBorder="1" applyAlignment="1">
      <alignment horizontal="center" vertical="center"/>
    </xf>
    <xf numFmtId="168" fontId="25" fillId="0" borderId="18" xfId="0" applyNumberFormat="1" applyFont="1" applyFill="1" applyBorder="1" applyAlignment="1">
      <alignment horizontal="center" vertical="center"/>
    </xf>
    <xf numFmtId="2" fontId="67" fillId="0" borderId="18" xfId="0" applyNumberFormat="1" applyFont="1" applyBorder="1" applyAlignment="1">
      <alignment horizontal="left" vertical="center" wrapText="1"/>
    </xf>
    <xf numFmtId="2" fontId="67" fillId="0" borderId="18" xfId="0" applyNumberFormat="1" applyFont="1" applyBorder="1" applyAlignment="1">
      <alignment horizontal="center" vertical="center" wrapText="1"/>
    </xf>
    <xf numFmtId="4" fontId="29" fillId="0" borderId="18" xfId="0" applyNumberFormat="1" applyFont="1" applyFill="1" applyBorder="1" applyAlignment="1">
      <alignment horizontal="center" vertical="center"/>
    </xf>
    <xf numFmtId="14" fontId="68" fillId="0" borderId="0" xfId="0" applyNumberFormat="1" applyFont="1" applyAlignment="1">
      <alignment horizontal="right" vertical="center" wrapText="1"/>
    </xf>
    <xf numFmtId="2" fontId="63" fillId="0" borderId="19" xfId="0" applyNumberFormat="1" applyFont="1" applyBorder="1" applyAlignment="1">
      <alignment horizontal="right" vertical="center"/>
    </xf>
    <xf numFmtId="0" fontId="7" fillId="0" borderId="18" xfId="0" applyFont="1" applyBorder="1" applyAlignment="1">
      <alignment horizontal="center" vertical="center"/>
    </xf>
    <xf numFmtId="188" fontId="3" fillId="0" borderId="18" xfId="0" applyNumberFormat="1" applyFont="1" applyBorder="1" applyAlignment="1">
      <alignment horizontal="center" vertical="center"/>
    </xf>
    <xf numFmtId="0" fontId="3" fillId="0" borderId="18" xfId="362" applyFont="1" applyFill="1" applyBorder="1" applyAlignment="1">
      <alignment horizontal="center" vertical="center" wrapText="1"/>
    </xf>
    <xf numFmtId="168" fontId="3" fillId="0" borderId="18" xfId="362" applyNumberFormat="1" applyFont="1" applyFill="1" applyBorder="1" applyAlignment="1">
      <alignment horizontal="center" vertical="center" wrapText="1"/>
    </xf>
    <xf numFmtId="169" fontId="3" fillId="0" borderId="18" xfId="362" applyNumberFormat="1" applyFont="1" applyFill="1" applyBorder="1" applyAlignment="1">
      <alignment horizontal="center" vertical="center" wrapText="1"/>
    </xf>
    <xf numFmtId="0" fontId="4" fillId="0" borderId="18" xfId="362" applyFont="1" applyFill="1" applyBorder="1" applyAlignment="1">
      <alignment horizontal="center" vertical="center" wrapText="1"/>
    </xf>
    <xf numFmtId="169" fontId="4" fillId="0" borderId="18" xfId="0" applyNumberFormat="1" applyFont="1" applyFill="1" applyBorder="1" applyAlignment="1">
      <alignment horizontal="center" vertical="center"/>
    </xf>
    <xf numFmtId="168" fontId="4" fillId="0" borderId="18" xfId="0" applyNumberFormat="1" applyFont="1" applyFill="1" applyBorder="1" applyAlignment="1">
      <alignment horizontal="center" vertical="center"/>
    </xf>
    <xf numFmtId="188" fontId="4" fillId="0" borderId="18" xfId="0" applyNumberFormat="1" applyFont="1" applyBorder="1" applyAlignment="1">
      <alignment horizontal="center" vertical="center"/>
    </xf>
    <xf numFmtId="2" fontId="3" fillId="58" borderId="18" xfId="0" applyNumberFormat="1" applyFont="1" applyFill="1" applyBorder="1" applyAlignment="1">
      <alignment horizontal="center" vertical="center"/>
    </xf>
    <xf numFmtId="2" fontId="4" fillId="58" borderId="18" xfId="0" applyNumberFormat="1" applyFont="1" applyFill="1" applyBorder="1" applyAlignment="1">
      <alignment horizontal="center" vertical="center"/>
    </xf>
    <xf numFmtId="2" fontId="62" fillId="0" borderId="18" xfId="0" applyNumberFormat="1" applyFont="1" applyBorder="1" applyAlignment="1">
      <alignment vertical="center"/>
    </xf>
    <xf numFmtId="2" fontId="61" fillId="0" borderId="18" xfId="0" applyNumberFormat="1" applyFont="1" applyFill="1" applyBorder="1" applyAlignment="1">
      <alignment horizontal="center" vertical="center"/>
    </xf>
    <xf numFmtId="2" fontId="62" fillId="59" borderId="18" xfId="0" applyNumberFormat="1" applyFont="1" applyFill="1" applyBorder="1" applyAlignment="1">
      <alignment horizontal="center" vertical="center"/>
    </xf>
    <xf numFmtId="2" fontId="62" fillId="59" borderId="18" xfId="0" applyNumberFormat="1" applyFont="1" applyFill="1" applyBorder="1" applyAlignment="1">
      <alignment vertical="center"/>
    </xf>
    <xf numFmtId="9" fontId="62" fillId="0" borderId="18" xfId="367" applyFont="1" applyFill="1" applyBorder="1" applyAlignment="1">
      <alignment horizontal="center" vertical="center"/>
    </xf>
    <xf numFmtId="9" fontId="61" fillId="0" borderId="18" xfId="367" applyFont="1" applyFill="1" applyBorder="1" applyAlignment="1">
      <alignment horizontal="center" vertical="center"/>
    </xf>
    <xf numFmtId="9" fontId="61" fillId="59" borderId="18" xfId="367" applyFont="1" applyFill="1" applyBorder="1" applyAlignment="1">
      <alignment horizontal="center" vertical="center"/>
    </xf>
    <xf numFmtId="2" fontId="62" fillId="0" borderId="18" xfId="0" applyNumberFormat="1" applyFont="1" applyFill="1" applyBorder="1" applyAlignment="1">
      <alignment vertical="center"/>
    </xf>
    <xf numFmtId="2" fontId="62" fillId="0" borderId="18" xfId="0" applyNumberFormat="1" applyFont="1" applyBorder="1" applyAlignment="1">
      <alignment horizontal="left" vertical="center" wrapText="1"/>
    </xf>
    <xf numFmtId="0" fontId="62" fillId="60" borderId="18" xfId="0" applyFont="1" applyFill="1" applyBorder="1" applyAlignment="1">
      <alignment horizontal="center" vertical="center"/>
    </xf>
    <xf numFmtId="2" fontId="62" fillId="60" borderId="18" xfId="0" applyNumberFormat="1" applyFont="1" applyFill="1" applyBorder="1" applyAlignment="1">
      <alignment horizontal="center" vertical="center" wrapText="1"/>
    </xf>
    <xf numFmtId="2" fontId="62" fillId="60" borderId="18" xfId="0" applyNumberFormat="1" applyFont="1" applyFill="1" applyBorder="1" applyAlignment="1">
      <alignment horizontal="center" vertical="center"/>
    </xf>
    <xf numFmtId="9" fontId="62" fillId="60" borderId="18" xfId="367" applyFont="1" applyFill="1" applyBorder="1" applyAlignment="1">
      <alignment horizontal="center" vertical="center" wrapText="1"/>
    </xf>
    <xf numFmtId="2" fontId="63" fillId="0" borderId="18" xfId="0" applyNumberFormat="1" applyFont="1" applyBorder="1" applyAlignment="1">
      <alignment horizontal="left" vertical="center" wrapText="1"/>
    </xf>
    <xf numFmtId="2" fontId="70" fillId="0" borderId="18" xfId="0" applyNumberFormat="1" applyFont="1" applyBorder="1" applyAlignment="1">
      <alignment horizontal="center" vertical="center" wrapText="1"/>
    </xf>
    <xf numFmtId="9" fontId="62" fillId="0" borderId="18" xfId="367" applyFont="1" applyBorder="1" applyAlignment="1">
      <alignment horizontal="center" vertical="center"/>
    </xf>
    <xf numFmtId="2" fontId="63" fillId="0" borderId="18" xfId="0" applyNumberFormat="1" applyFont="1" applyBorder="1" applyAlignment="1">
      <alignment horizontal="center" vertical="center" wrapText="1"/>
    </xf>
    <xf numFmtId="2" fontId="63" fillId="0" borderId="18" xfId="0" applyNumberFormat="1" applyFont="1" applyFill="1" applyBorder="1" applyAlignment="1">
      <alignment horizontal="left" vertical="center" wrapText="1"/>
    </xf>
    <xf numFmtId="2" fontId="62" fillId="59" borderId="18" xfId="0" applyNumberFormat="1" applyFont="1" applyFill="1" applyBorder="1" applyAlignment="1">
      <alignment horizontal="left" vertical="center" wrapText="1"/>
    </xf>
    <xf numFmtId="2" fontId="63" fillId="59" borderId="18" xfId="0" applyNumberFormat="1" applyFont="1" applyFill="1" applyBorder="1" applyAlignment="1">
      <alignment horizontal="center" vertical="center" wrapText="1"/>
    </xf>
    <xf numFmtId="2" fontId="63" fillId="59" borderId="18" xfId="0" applyNumberFormat="1" applyFont="1" applyFill="1" applyBorder="1" applyAlignment="1">
      <alignment horizontal="left" vertical="center" wrapText="1"/>
    </xf>
    <xf numFmtId="169" fontId="62" fillId="0" borderId="18" xfId="367" applyNumberFormat="1" applyFont="1" applyFill="1" applyBorder="1" applyAlignment="1">
      <alignment horizontal="center" vertical="center"/>
    </xf>
    <xf numFmtId="169" fontId="61" fillId="0" borderId="18" xfId="367" applyNumberFormat="1" applyFont="1" applyFill="1" applyBorder="1" applyAlignment="1">
      <alignment horizontal="center" vertical="center"/>
    </xf>
    <xf numFmtId="9" fontId="62" fillId="59" borderId="18" xfId="367" applyFont="1" applyFill="1" applyBorder="1" applyAlignment="1">
      <alignment horizontal="center" vertical="center"/>
    </xf>
    <xf numFmtId="9" fontId="62" fillId="60" borderId="18" xfId="367" applyFont="1" applyFill="1" applyBorder="1" applyAlignment="1">
      <alignment horizontal="center" vertical="center"/>
    </xf>
    <xf numFmtId="2" fontId="61" fillId="0" borderId="18" xfId="0" applyNumberFormat="1" applyFont="1" applyBorder="1" applyAlignment="1">
      <alignment vertical="center"/>
    </xf>
    <xf numFmtId="2" fontId="61" fillId="0" borderId="18" xfId="0" applyNumberFormat="1" applyFont="1" applyFill="1" applyBorder="1" applyAlignment="1" applyProtection="1">
      <alignment horizontal="center" vertical="center"/>
      <protection locked="0"/>
    </xf>
    <xf numFmtId="2" fontId="61" fillId="0" borderId="18" xfId="0" applyNumberFormat="1" applyFont="1" applyFill="1" applyBorder="1" applyAlignment="1">
      <alignment vertical="center"/>
    </xf>
    <xf numFmtId="0" fontId="71" fillId="0" borderId="18" xfId="0" applyFont="1" applyFill="1" applyBorder="1" applyAlignment="1">
      <alignment horizontal="center" vertical="center" wrapText="1"/>
    </xf>
    <xf numFmtId="10" fontId="61" fillId="61" borderId="18" xfId="0" applyNumberFormat="1" applyFont="1" applyFill="1" applyBorder="1" applyAlignment="1">
      <alignment vertical="center"/>
    </xf>
    <xf numFmtId="10" fontId="61" fillId="0" borderId="18" xfId="0" applyNumberFormat="1" applyFont="1" applyBorder="1" applyAlignment="1">
      <alignment vertical="center"/>
    </xf>
    <xf numFmtId="2" fontId="61" fillId="61" borderId="18" xfId="0" applyNumberFormat="1" applyFont="1" applyFill="1" applyBorder="1" applyAlignment="1">
      <alignment horizontal="center" vertical="center"/>
    </xf>
    <xf numFmtId="10" fontId="61" fillId="59" borderId="18" xfId="0" applyNumberFormat="1" applyFont="1" applyFill="1" applyBorder="1" applyAlignment="1">
      <alignment horizontal="center" vertical="center" wrapText="1"/>
    </xf>
    <xf numFmtId="10" fontId="61" fillId="59" borderId="18" xfId="0" applyNumberFormat="1" applyFont="1" applyFill="1" applyBorder="1" applyAlignment="1">
      <alignment horizontal="center" vertical="center"/>
    </xf>
    <xf numFmtId="2" fontId="61" fillId="59" borderId="18" xfId="0" applyNumberFormat="1" applyFont="1" applyFill="1" applyBorder="1" applyAlignment="1">
      <alignment vertical="center" wrapText="1"/>
    </xf>
    <xf numFmtId="10" fontId="62" fillId="60" borderId="18" xfId="0" applyNumberFormat="1" applyFont="1" applyFill="1" applyBorder="1" applyAlignment="1">
      <alignment horizontal="center" vertical="center"/>
    </xf>
    <xf numFmtId="0" fontId="61" fillId="60" borderId="18" xfId="0" applyFont="1" applyFill="1" applyBorder="1" applyAlignment="1">
      <alignment horizontal="center" vertical="center" wrapText="1"/>
    </xf>
    <xf numFmtId="10" fontId="61" fillId="61" borderId="18" xfId="0" applyNumberFormat="1" applyFont="1" applyFill="1" applyBorder="1" applyAlignment="1">
      <alignment horizontal="center" vertical="center" wrapText="1"/>
    </xf>
    <xf numFmtId="10" fontId="61" fillId="0" borderId="18" xfId="0" applyNumberFormat="1" applyFont="1" applyFill="1" applyBorder="1" applyAlignment="1">
      <alignment horizontal="center" vertical="center" wrapText="1"/>
    </xf>
    <xf numFmtId="10" fontId="61" fillId="0" borderId="18" xfId="0" applyNumberFormat="1" applyFont="1" applyBorder="1" applyAlignment="1">
      <alignment horizontal="center" vertical="center" textRotation="90"/>
    </xf>
    <xf numFmtId="0" fontId="61" fillId="59" borderId="18" xfId="0" applyFont="1" applyFill="1" applyBorder="1" applyAlignment="1">
      <alignment horizontal="center" vertical="top" wrapText="1"/>
    </xf>
    <xf numFmtId="0" fontId="71" fillId="0" borderId="18" xfId="0" applyFont="1" applyFill="1" applyBorder="1" applyAlignment="1">
      <alignment vertical="center" wrapText="1"/>
    </xf>
    <xf numFmtId="2" fontId="62" fillId="0" borderId="18" xfId="0" applyNumberFormat="1" applyFont="1" applyBorder="1" applyAlignment="1">
      <alignment horizontal="center" vertical="center"/>
    </xf>
    <xf numFmtId="2" fontId="61" fillId="59" borderId="18" xfId="0" applyNumberFormat="1" applyFont="1" applyFill="1" applyBorder="1" applyAlignment="1">
      <alignment horizontal="left" vertical="center" wrapText="1"/>
    </xf>
    <xf numFmtId="0" fontId="71" fillId="59" borderId="18" xfId="0" applyFont="1" applyFill="1" applyBorder="1" applyAlignment="1">
      <alignment horizontal="left" vertical="center" wrapText="1"/>
    </xf>
    <xf numFmtId="0" fontId="62" fillId="59" borderId="18" xfId="0" applyFont="1" applyFill="1" applyBorder="1" applyAlignment="1">
      <alignment horizontal="left" vertical="center" wrapText="1"/>
    </xf>
    <xf numFmtId="0" fontId="71" fillId="0" borderId="18" xfId="0" applyFont="1" applyFill="1" applyBorder="1" applyAlignment="1">
      <alignment horizontal="left" vertical="top" wrapText="1"/>
    </xf>
    <xf numFmtId="189" fontId="62" fillId="0" borderId="18" xfId="0" applyNumberFormat="1" applyFont="1" applyFill="1" applyBorder="1" applyAlignment="1">
      <alignment horizontal="center" vertical="center"/>
    </xf>
    <xf numFmtId="0" fontId="71" fillId="0" borderId="18" xfId="0" applyFont="1" applyBorder="1" applyAlignment="1">
      <alignment horizontal="justify" vertical="center" wrapText="1"/>
    </xf>
    <xf numFmtId="0" fontId="71" fillId="0" borderId="18" xfId="0" applyFont="1" applyBorder="1" applyAlignment="1">
      <alignment horizontal="justify" vertical="center"/>
    </xf>
    <xf numFmtId="2" fontId="61" fillId="0" borderId="18" xfId="0" applyNumberFormat="1" applyFont="1" applyFill="1" applyBorder="1" applyAlignment="1">
      <alignment horizontal="center" vertical="center" wrapText="1"/>
    </xf>
    <xf numFmtId="2" fontId="61" fillId="0" borderId="18" xfId="418" applyNumberFormat="1" applyFont="1" applyFill="1" applyBorder="1" applyAlignment="1">
      <alignment horizontal="center" vertical="center"/>
    </xf>
    <xf numFmtId="0" fontId="71" fillId="0" borderId="18" xfId="0" applyFont="1" applyFill="1" applyBorder="1" applyAlignment="1">
      <alignment horizontal="left" vertical="center" wrapText="1"/>
    </xf>
    <xf numFmtId="0" fontId="62" fillId="0" borderId="18" xfId="0" applyFont="1" applyBorder="1" applyAlignment="1">
      <alignment horizontal="center" vertical="center"/>
    </xf>
    <xf numFmtId="0" fontId="71" fillId="0" borderId="18" xfId="0" applyFont="1" applyFill="1" applyBorder="1" applyAlignment="1">
      <alignment horizontal="left" vertical="center"/>
    </xf>
    <xf numFmtId="10" fontId="61" fillId="59" borderId="18" xfId="0" applyNumberFormat="1" applyFont="1" applyFill="1" applyBorder="1" applyAlignment="1">
      <alignment horizontal="center" vertical="center" textRotation="90"/>
    </xf>
    <xf numFmtId="0" fontId="62" fillId="59" borderId="18" xfId="0" applyFont="1" applyFill="1" applyBorder="1" applyAlignment="1">
      <alignment horizontal="justify" vertical="top" wrapText="1"/>
    </xf>
    <xf numFmtId="0" fontId="62" fillId="0" borderId="18" xfId="0" applyFont="1" applyFill="1" applyBorder="1" applyAlignment="1">
      <alignment horizontal="center" vertical="center"/>
    </xf>
    <xf numFmtId="2" fontId="61" fillId="59" borderId="18" xfId="0" applyNumberFormat="1" applyFont="1" applyFill="1" applyBorder="1" applyAlignment="1">
      <alignment horizontal="center" vertical="center" wrapText="1"/>
    </xf>
    <xf numFmtId="2" fontId="74" fillId="0" borderId="18" xfId="0" applyNumberFormat="1" applyFont="1" applyBorder="1" applyAlignment="1">
      <alignment horizontal="center" vertical="center" wrapText="1"/>
    </xf>
    <xf numFmtId="10" fontId="62" fillId="61" borderId="18" xfId="0" applyNumberFormat="1" applyFont="1" applyFill="1" applyBorder="1" applyAlignment="1">
      <alignment horizontal="center" vertical="center"/>
    </xf>
    <xf numFmtId="10" fontId="62" fillId="0" borderId="18" xfId="0" applyNumberFormat="1" applyFont="1" applyFill="1" applyBorder="1" applyAlignment="1">
      <alignment horizontal="center" vertical="center"/>
    </xf>
    <xf numFmtId="0" fontId="62" fillId="0" borderId="18" xfId="0" applyFont="1" applyFill="1" applyBorder="1" applyAlignment="1">
      <alignment horizontal="center" vertical="center" wrapText="1"/>
    </xf>
    <xf numFmtId="0" fontId="61" fillId="0" borderId="18" xfId="0" applyFont="1" applyFill="1" applyBorder="1" applyAlignment="1">
      <alignment horizontal="center" vertical="center"/>
    </xf>
    <xf numFmtId="2" fontId="61" fillId="0" borderId="18" xfId="0" applyNumberFormat="1" applyFont="1" applyBorder="1" applyAlignment="1">
      <alignment horizontal="center" vertical="center" wrapText="1"/>
    </xf>
    <xf numFmtId="10" fontId="61" fillId="61" borderId="18" xfId="0" applyNumberFormat="1" applyFont="1" applyFill="1" applyBorder="1" applyAlignment="1">
      <alignment horizontal="center" vertical="center" textRotation="90"/>
    </xf>
    <xf numFmtId="2" fontId="61" fillId="0" borderId="18" xfId="0" applyNumberFormat="1" applyFont="1" applyBorder="1" applyAlignment="1">
      <alignment horizontal="center" vertical="center"/>
    </xf>
    <xf numFmtId="0" fontId="73" fillId="0" borderId="18" xfId="0" applyFont="1" applyFill="1" applyBorder="1" applyAlignment="1">
      <alignment horizontal="center" vertical="center" wrapText="1"/>
    </xf>
    <xf numFmtId="0" fontId="61" fillId="0" borderId="18" xfId="0" applyFont="1" applyFill="1" applyBorder="1" applyAlignment="1">
      <alignment horizontal="center" vertical="center" wrapText="1"/>
    </xf>
    <xf numFmtId="0" fontId="61" fillId="59" borderId="18" xfId="0" applyFont="1" applyFill="1" applyBorder="1" applyAlignment="1">
      <alignment horizontal="center" vertical="center" wrapText="1"/>
    </xf>
    <xf numFmtId="2" fontId="62" fillId="0" borderId="18" xfId="0" applyNumberFormat="1" applyFont="1" applyFill="1" applyBorder="1" applyAlignment="1">
      <alignment horizontal="center" vertical="center" wrapText="1"/>
    </xf>
    <xf numFmtId="2" fontId="62" fillId="0" borderId="18" xfId="0" applyNumberFormat="1" applyFont="1" applyFill="1" applyBorder="1" applyAlignment="1">
      <alignment horizontal="center" vertical="center"/>
    </xf>
    <xf numFmtId="2" fontId="62" fillId="61" borderId="18" xfId="0" applyNumberFormat="1" applyFont="1" applyFill="1" applyBorder="1" applyAlignment="1">
      <alignment horizontal="center" vertical="center"/>
    </xf>
    <xf numFmtId="2" fontId="62" fillId="58" borderId="18" xfId="0" applyNumberFormat="1" applyFont="1" applyFill="1" applyBorder="1" applyAlignment="1">
      <alignment horizontal="center" vertical="center"/>
    </xf>
    <xf numFmtId="2" fontId="61" fillId="59" borderId="18" xfId="0" applyNumberFormat="1" applyFont="1" applyFill="1" applyBorder="1" applyAlignment="1">
      <alignment horizontal="center" vertical="center"/>
    </xf>
    <xf numFmtId="0" fontId="61" fillId="0" borderId="18" xfId="0" applyFont="1" applyBorder="1" applyAlignment="1">
      <alignment horizontal="center" vertical="center" wrapText="1"/>
    </xf>
    <xf numFmtId="2" fontId="62" fillId="0" borderId="18" xfId="0" applyNumberFormat="1" applyFont="1" applyBorder="1" applyAlignment="1">
      <alignment horizontal="center" vertical="center" wrapText="1"/>
    </xf>
    <xf numFmtId="10" fontId="62" fillId="61" borderId="18" xfId="0" applyNumberFormat="1" applyFont="1" applyFill="1" applyBorder="1" applyAlignment="1">
      <alignment vertical="center" textRotation="90" wrapText="1"/>
    </xf>
    <xf numFmtId="0" fontId="62" fillId="0" borderId="18" xfId="0" applyFont="1" applyBorder="1" applyAlignment="1">
      <alignment horizontal="center" vertical="center" wrapText="1"/>
    </xf>
    <xf numFmtId="0" fontId="61" fillId="0" borderId="0" xfId="0" applyFont="1" applyBorder="1" applyAlignment="1">
      <alignment horizontal="center" vertical="center"/>
    </xf>
    <xf numFmtId="2" fontId="61" fillId="0" borderId="0" xfId="0" applyNumberFormat="1" applyFont="1" applyBorder="1" applyAlignment="1">
      <alignment vertical="center" wrapText="1"/>
    </xf>
    <xf numFmtId="2" fontId="61" fillId="0" borderId="0" xfId="0" applyNumberFormat="1" applyFont="1" applyBorder="1" applyAlignment="1">
      <alignment vertical="center"/>
    </xf>
    <xf numFmtId="2" fontId="61" fillId="0" borderId="0" xfId="0" applyNumberFormat="1" applyFont="1" applyBorder="1" applyAlignment="1">
      <alignment horizontal="center" vertical="center"/>
    </xf>
    <xf numFmtId="10" fontId="61" fillId="61" borderId="0" xfId="0" applyNumberFormat="1" applyFont="1" applyFill="1" applyBorder="1" applyAlignment="1">
      <alignment vertical="center"/>
    </xf>
    <xf numFmtId="10" fontId="61" fillId="0" borderId="0" xfId="0" applyNumberFormat="1" applyFont="1" applyBorder="1" applyAlignment="1">
      <alignment vertical="center"/>
    </xf>
    <xf numFmtId="0" fontId="61" fillId="0" borderId="0" xfId="0" applyFont="1" applyBorder="1" applyAlignment="1">
      <alignment horizontal="center" vertical="center" wrapText="1"/>
    </xf>
    <xf numFmtId="2" fontId="63" fillId="0" borderId="0" xfId="0" applyNumberFormat="1" applyFont="1" applyBorder="1" applyAlignment="1">
      <alignment horizontal="right" vertical="center"/>
    </xf>
    <xf numFmtId="2" fontId="63" fillId="0" borderId="0" xfId="0" applyNumberFormat="1" applyFont="1" applyBorder="1" applyAlignment="1">
      <alignment vertical="center"/>
    </xf>
    <xf numFmtId="2" fontId="62" fillId="0" borderId="0" xfId="0" applyNumberFormat="1" applyFont="1" applyFill="1" applyBorder="1" applyAlignment="1">
      <alignment vertical="center"/>
    </xf>
    <xf numFmtId="0" fontId="62" fillId="0" borderId="0" xfId="0" applyFont="1" applyFill="1" applyBorder="1" applyAlignment="1">
      <alignment vertical="center"/>
    </xf>
    <xf numFmtId="0" fontId="61" fillId="59" borderId="0" xfId="0" applyFont="1" applyFill="1" applyBorder="1" applyAlignment="1">
      <alignment vertical="center"/>
    </xf>
    <xf numFmtId="0" fontId="61" fillId="0" borderId="0" xfId="0" applyFont="1" applyBorder="1" applyAlignment="1">
      <alignment vertical="center" wrapText="1"/>
    </xf>
    <xf numFmtId="2" fontId="61" fillId="58" borderId="18" xfId="0" applyNumberFormat="1" applyFont="1" applyFill="1" applyBorder="1" applyAlignment="1">
      <alignment horizontal="center" vertical="center"/>
    </xf>
    <xf numFmtId="9" fontId="61" fillId="0" borderId="18" xfId="367" applyFont="1" applyBorder="1" applyAlignment="1">
      <alignment horizontal="center" vertical="center" wrapText="1"/>
    </xf>
    <xf numFmtId="9" fontId="61" fillId="58" borderId="18" xfId="367" applyFont="1" applyFill="1" applyBorder="1" applyAlignment="1">
      <alignment horizontal="center" vertical="center" wrapText="1"/>
    </xf>
    <xf numFmtId="169" fontId="61" fillId="0" borderId="18" xfId="367" applyNumberFormat="1" applyFont="1" applyBorder="1" applyAlignment="1">
      <alignment horizontal="center" vertical="center" wrapText="1"/>
    </xf>
    <xf numFmtId="10" fontId="61" fillId="61" borderId="18" xfId="0" applyNumberFormat="1" applyFont="1" applyFill="1" applyBorder="1" applyAlignment="1">
      <alignment vertical="center" textRotation="90" wrapText="1"/>
    </xf>
    <xf numFmtId="2" fontId="62" fillId="0" borderId="18" xfId="0" applyNumberFormat="1" applyFont="1" applyFill="1" applyBorder="1" applyAlignment="1">
      <alignment horizontal="center" vertical="center"/>
    </xf>
    <xf numFmtId="0" fontId="62" fillId="0" borderId="18" xfId="0" applyFont="1" applyFill="1" applyBorder="1" applyAlignment="1">
      <alignment horizontal="center" vertical="center"/>
    </xf>
    <xf numFmtId="2" fontId="62" fillId="0" borderId="18" xfId="0" applyNumberFormat="1" applyFont="1" applyBorder="1" applyAlignment="1">
      <alignment horizontal="center" vertical="center" wrapText="1"/>
    </xf>
    <xf numFmtId="0" fontId="62" fillId="0" borderId="18" xfId="0" applyFont="1" applyBorder="1" applyAlignment="1">
      <alignment horizontal="center" vertical="center" wrapText="1"/>
    </xf>
    <xf numFmtId="2" fontId="62" fillId="0" borderId="18" xfId="0" applyNumberFormat="1" applyFont="1" applyFill="1" applyBorder="1" applyAlignment="1">
      <alignment horizontal="left" vertical="center" wrapText="1"/>
    </xf>
    <xf numFmtId="2" fontId="74" fillId="0" borderId="18" xfId="0" applyNumberFormat="1" applyFont="1" applyFill="1" applyBorder="1" applyAlignment="1">
      <alignment horizontal="center" vertical="center" wrapText="1"/>
    </xf>
    <xf numFmtId="10" fontId="61" fillId="0" borderId="18" xfId="0" applyNumberFormat="1" applyFont="1" applyFill="1" applyBorder="1" applyAlignment="1">
      <alignment horizontal="center" vertical="center" textRotation="90"/>
    </xf>
    <xf numFmtId="2" fontId="61" fillId="0" borderId="18" xfId="0" applyNumberFormat="1" applyFont="1" applyFill="1" applyBorder="1" applyAlignment="1">
      <alignment horizontal="left" vertical="center" wrapText="1"/>
    </xf>
    <xf numFmtId="0" fontId="62" fillId="0" borderId="18" xfId="0" applyFont="1" applyFill="1" applyBorder="1" applyAlignment="1">
      <alignment horizontal="justify" vertical="top" wrapText="1"/>
    </xf>
    <xf numFmtId="2" fontId="62" fillId="0" borderId="18" xfId="0" applyNumberFormat="1" applyFont="1" applyFill="1" applyBorder="1" applyAlignment="1">
      <alignment horizontal="center" vertical="center" wrapText="1"/>
    </xf>
    <xf numFmtId="2" fontId="61" fillId="58" borderId="18" xfId="0" applyNumberFormat="1" applyFont="1" applyFill="1" applyBorder="1" applyAlignment="1">
      <alignment horizontal="center" vertical="center"/>
    </xf>
    <xf numFmtId="0" fontId="61" fillId="0" borderId="18" xfId="0" applyFont="1" applyBorder="1" applyAlignment="1">
      <alignment horizontal="center" vertical="center" wrapText="1"/>
    </xf>
    <xf numFmtId="2" fontId="62" fillId="0" borderId="18" xfId="0" applyNumberFormat="1" applyFont="1" applyFill="1" applyBorder="1" applyAlignment="1">
      <alignment horizontal="center" vertical="center"/>
    </xf>
    <xf numFmtId="2" fontId="61" fillId="61" borderId="18" xfId="0" applyNumberFormat="1" applyFont="1" applyFill="1" applyBorder="1" applyAlignment="1">
      <alignment horizontal="center" vertical="center"/>
    </xf>
    <xf numFmtId="0" fontId="62" fillId="0" borderId="18" xfId="0" applyFont="1" applyBorder="1" applyAlignment="1">
      <alignment vertical="center"/>
    </xf>
    <xf numFmtId="0" fontId="61" fillId="0" borderId="20" xfId="0" applyFont="1" applyFill="1" applyBorder="1" applyAlignment="1">
      <alignment horizontal="center" vertical="center"/>
    </xf>
    <xf numFmtId="0" fontId="62" fillId="0" borderId="0" xfId="0" applyFont="1" applyBorder="1" applyAlignment="1">
      <alignment vertical="center" wrapText="1"/>
    </xf>
    <xf numFmtId="0" fontId="62" fillId="0" borderId="0" xfId="0" applyFont="1" applyBorder="1" applyAlignment="1">
      <alignment horizontal="center" vertical="center" wrapText="1"/>
    </xf>
    <xf numFmtId="0" fontId="62" fillId="0" borderId="23" xfId="0" applyFont="1" applyBorder="1" applyAlignment="1">
      <alignment horizontal="center" vertical="center" wrapText="1"/>
    </xf>
    <xf numFmtId="0" fontId="62" fillId="0" borderId="24" xfId="0" applyFont="1" applyBorder="1" applyAlignment="1">
      <alignment horizontal="center" vertical="center" wrapText="1"/>
    </xf>
    <xf numFmtId="0" fontId="62" fillId="0" borderId="25" xfId="0" applyFont="1" applyBorder="1" applyAlignment="1">
      <alignment horizontal="center" vertical="center" wrapText="1"/>
    </xf>
    <xf numFmtId="9" fontId="62" fillId="0" borderId="18" xfId="367" applyFont="1" applyFill="1" applyBorder="1" applyAlignment="1">
      <alignment horizontal="center" vertical="center"/>
    </xf>
    <xf numFmtId="0" fontId="62" fillId="0" borderId="18" xfId="0" applyFont="1" applyFill="1" applyBorder="1" applyAlignment="1">
      <alignment horizontal="center" vertical="center"/>
    </xf>
    <xf numFmtId="2" fontId="62" fillId="0" borderId="18" xfId="0" applyNumberFormat="1" applyFont="1" applyFill="1" applyBorder="1" applyAlignment="1">
      <alignment horizontal="center" vertical="center" wrapText="1"/>
    </xf>
    <xf numFmtId="0" fontId="77" fillId="0" borderId="18" xfId="0" applyFont="1" applyFill="1" applyBorder="1" applyAlignment="1">
      <alignment horizontal="left" vertical="center" wrapText="1"/>
    </xf>
    <xf numFmtId="0" fontId="61" fillId="0" borderId="18" xfId="0" applyFont="1" applyFill="1" applyBorder="1" applyAlignment="1">
      <alignment horizontal="left" vertical="center"/>
    </xf>
    <xf numFmtId="0" fontId="61" fillId="60" borderId="18" xfId="0" applyFont="1" applyFill="1" applyBorder="1" applyAlignment="1">
      <alignment horizontal="left" vertical="center" wrapText="1"/>
    </xf>
    <xf numFmtId="0" fontId="62" fillId="0" borderId="18" xfId="0" applyFont="1" applyBorder="1" applyAlignment="1">
      <alignment horizontal="center" vertical="center"/>
    </xf>
    <xf numFmtId="2" fontId="61" fillId="0" borderId="18" xfId="0" applyNumberFormat="1" applyFont="1" applyFill="1" applyBorder="1" applyAlignment="1">
      <alignment horizontal="center" vertical="center" wrapText="1"/>
    </xf>
    <xf numFmtId="2" fontId="74" fillId="0" borderId="18" xfId="0" applyNumberFormat="1" applyFont="1" applyFill="1" applyBorder="1" applyAlignment="1">
      <alignment horizontal="center" vertical="center" wrapText="1"/>
    </xf>
    <xf numFmtId="2" fontId="62" fillId="0" borderId="18" xfId="0" applyNumberFormat="1" applyFont="1" applyFill="1" applyBorder="1" applyAlignment="1">
      <alignment horizontal="center" vertical="center"/>
    </xf>
    <xf numFmtId="2" fontId="62" fillId="0" borderId="18" xfId="0" applyNumberFormat="1" applyFont="1" applyBorder="1" applyAlignment="1">
      <alignment horizontal="center" vertical="center" wrapText="1"/>
    </xf>
    <xf numFmtId="0" fontId="61" fillId="0" borderId="18" xfId="0" applyFont="1" applyFill="1" applyBorder="1" applyAlignment="1">
      <alignment horizontal="center" vertical="center"/>
    </xf>
    <xf numFmtId="0" fontId="61" fillId="0" borderId="18" xfId="0" applyFont="1" applyFill="1" applyBorder="1" applyAlignment="1">
      <alignment horizontal="center" vertical="center" wrapText="1"/>
    </xf>
    <xf numFmtId="0" fontId="71" fillId="0" borderId="18" xfId="0" applyFont="1" applyFill="1" applyBorder="1" applyAlignment="1">
      <alignment horizontal="left" vertical="center" wrapText="1"/>
    </xf>
    <xf numFmtId="0" fontId="71" fillId="59" borderId="18" xfId="0" applyNumberFormat="1" applyFont="1" applyFill="1" applyBorder="1" applyAlignment="1">
      <alignment horizontal="left" vertical="center" wrapText="1"/>
    </xf>
    <xf numFmtId="0" fontId="71" fillId="0" borderId="18" xfId="0" applyFont="1" applyFill="1" applyBorder="1" applyAlignment="1">
      <alignment horizontal="left" vertical="center"/>
    </xf>
    <xf numFmtId="9" fontId="71" fillId="0" borderId="18" xfId="367" applyFont="1" applyFill="1" applyBorder="1" applyAlignment="1">
      <alignment horizontal="left" vertical="center" wrapText="1"/>
    </xf>
    <xf numFmtId="0" fontId="71" fillId="59" borderId="18" xfId="0" applyFont="1" applyFill="1" applyBorder="1" applyAlignment="1">
      <alignment horizontal="left" vertical="center" wrapText="1"/>
    </xf>
    <xf numFmtId="2" fontId="61" fillId="59" borderId="18" xfId="0" applyNumberFormat="1" applyFont="1" applyFill="1" applyBorder="1" applyAlignment="1">
      <alignment horizontal="center" vertical="center" wrapText="1"/>
    </xf>
    <xf numFmtId="2" fontId="74" fillId="0" borderId="18" xfId="0" applyNumberFormat="1" applyFont="1" applyBorder="1" applyAlignment="1">
      <alignment horizontal="center" vertical="center" wrapText="1"/>
    </xf>
    <xf numFmtId="10" fontId="62" fillId="61" borderId="18" xfId="0" applyNumberFormat="1" applyFont="1" applyFill="1" applyBorder="1" applyAlignment="1">
      <alignment horizontal="center" vertical="center"/>
    </xf>
    <xf numFmtId="10" fontId="62" fillId="0" borderId="18" xfId="0" applyNumberFormat="1" applyFont="1" applyFill="1" applyBorder="1" applyAlignment="1">
      <alignment horizontal="center" vertical="center"/>
    </xf>
    <xf numFmtId="2" fontId="61" fillId="0" borderId="18" xfId="0" applyNumberFormat="1" applyFont="1" applyBorder="1" applyAlignment="1">
      <alignment horizontal="center" vertical="center" wrapText="1"/>
    </xf>
    <xf numFmtId="9" fontId="62" fillId="59" borderId="18" xfId="367" applyFont="1" applyFill="1" applyBorder="1" applyAlignment="1">
      <alignment horizontal="center" vertical="center"/>
    </xf>
    <xf numFmtId="2" fontId="62" fillId="59" borderId="18" xfId="0" applyNumberFormat="1" applyFont="1" applyFill="1" applyBorder="1" applyAlignment="1">
      <alignment horizontal="center" vertical="center"/>
    </xf>
    <xf numFmtId="2" fontId="62" fillId="0" borderId="18" xfId="0" applyNumberFormat="1" applyFont="1" applyBorder="1" applyAlignment="1">
      <alignment horizontal="center" vertical="center"/>
    </xf>
    <xf numFmtId="0" fontId="62" fillId="0" borderId="18" xfId="0" applyFont="1" applyFill="1" applyBorder="1" applyAlignment="1">
      <alignment horizontal="center" vertical="center" wrapText="1"/>
    </xf>
    <xf numFmtId="10" fontId="62" fillId="0" borderId="18" xfId="0" applyNumberFormat="1" applyFont="1" applyFill="1" applyBorder="1" applyAlignment="1">
      <alignment horizontal="center" vertical="center" wrapText="1"/>
    </xf>
    <xf numFmtId="10" fontId="61" fillId="61" borderId="18" xfId="0" applyNumberFormat="1" applyFont="1" applyFill="1" applyBorder="1" applyAlignment="1">
      <alignment horizontal="center" vertical="center" textRotation="90"/>
    </xf>
    <xf numFmtId="10" fontId="61" fillId="59" borderId="18" xfId="0" applyNumberFormat="1" applyFont="1" applyFill="1" applyBorder="1" applyAlignment="1">
      <alignment horizontal="left" vertical="center" wrapText="1"/>
    </xf>
    <xf numFmtId="10" fontId="61" fillId="59" borderId="18" xfId="0" applyNumberFormat="1" applyFont="1" applyFill="1" applyBorder="1" applyAlignment="1">
      <alignment horizontal="left" vertical="center"/>
    </xf>
    <xf numFmtId="10" fontId="62" fillId="61" borderId="18" xfId="0" applyNumberFormat="1" applyFont="1" applyFill="1" applyBorder="1" applyAlignment="1">
      <alignment horizontal="center" vertical="center" wrapText="1"/>
    </xf>
    <xf numFmtId="2" fontId="61" fillId="0" borderId="18" xfId="0" applyNumberFormat="1" applyFont="1" applyBorder="1" applyAlignment="1">
      <alignment horizontal="center" vertical="center"/>
    </xf>
    <xf numFmtId="0" fontId="73" fillId="0" borderId="18" xfId="0" applyFont="1" applyFill="1" applyBorder="1" applyAlignment="1">
      <alignment horizontal="center" vertical="center" wrapText="1"/>
    </xf>
    <xf numFmtId="10" fontId="61" fillId="59" borderId="18" xfId="0" applyNumberFormat="1" applyFont="1" applyFill="1" applyBorder="1" applyAlignment="1">
      <alignment horizontal="center" vertical="center" textRotation="90"/>
    </xf>
    <xf numFmtId="0" fontId="62" fillId="59" borderId="18" xfId="0" applyFont="1" applyFill="1" applyBorder="1" applyAlignment="1">
      <alignment horizontal="justify" vertical="top" wrapText="1"/>
    </xf>
    <xf numFmtId="0" fontId="61" fillId="59" borderId="18" xfId="0" applyFont="1" applyFill="1" applyBorder="1" applyAlignment="1">
      <alignment horizontal="justify" vertical="top" wrapText="1"/>
    </xf>
    <xf numFmtId="10" fontId="61" fillId="61" borderId="18" xfId="0" applyNumberFormat="1" applyFont="1" applyFill="1" applyBorder="1" applyAlignment="1">
      <alignment horizontal="center" vertical="center" textRotation="90" wrapText="1"/>
    </xf>
    <xf numFmtId="10" fontId="61" fillId="0" borderId="18" xfId="0" applyNumberFormat="1" applyFont="1" applyBorder="1" applyAlignment="1">
      <alignment horizontal="center" vertical="center" textRotation="90" wrapText="1"/>
    </xf>
    <xf numFmtId="0" fontId="61" fillId="59" borderId="18" xfId="0" applyFont="1" applyFill="1" applyBorder="1" applyAlignment="1">
      <alignment horizontal="center" vertical="center" wrapText="1"/>
    </xf>
    <xf numFmtId="2" fontId="61" fillId="59" borderId="18" xfId="0" applyNumberFormat="1" applyFont="1" applyFill="1" applyBorder="1" applyAlignment="1">
      <alignment horizontal="center" vertical="center"/>
    </xf>
    <xf numFmtId="0" fontId="61" fillId="0" borderId="18" xfId="0" applyFont="1" applyBorder="1" applyAlignment="1">
      <alignment horizontal="center" vertical="center" wrapText="1"/>
    </xf>
    <xf numFmtId="10" fontId="62" fillId="61" borderId="18" xfId="0" applyNumberFormat="1" applyFont="1" applyFill="1" applyBorder="1" applyAlignment="1">
      <alignment vertical="center" textRotation="90" wrapText="1"/>
    </xf>
    <xf numFmtId="0" fontId="62" fillId="0" borderId="18" xfId="0" applyFont="1" applyBorder="1" applyAlignment="1">
      <alignment horizontal="center" vertical="center" wrapText="1"/>
    </xf>
    <xf numFmtId="0" fontId="72" fillId="0" borderId="18" xfId="0" applyFont="1" applyFill="1" applyBorder="1" applyAlignment="1">
      <alignment horizontal="center" vertical="center" wrapText="1"/>
    </xf>
    <xf numFmtId="0" fontId="25" fillId="0" borderId="0" xfId="0" applyFont="1" applyAlignment="1">
      <alignment horizontal="center" vertical="center"/>
    </xf>
    <xf numFmtId="0" fontId="60" fillId="0" borderId="0" xfId="0" applyFont="1" applyAlignment="1">
      <alignment horizontal="center" vertical="center" wrapText="1"/>
    </xf>
    <xf numFmtId="0" fontId="60" fillId="0" borderId="0" xfId="0" applyFont="1" applyAlignment="1">
      <alignment horizontal="center" vertical="center"/>
    </xf>
    <xf numFmtId="4" fontId="3" fillId="0" borderId="22" xfId="0" applyNumberFormat="1" applyFont="1" applyBorder="1" applyAlignment="1">
      <alignment horizontal="center" vertical="center" textRotation="90" wrapText="1"/>
    </xf>
    <xf numFmtId="4" fontId="3" fillId="0" borderId="20" xfId="0" applyNumberFormat="1" applyFont="1" applyBorder="1" applyAlignment="1">
      <alignment horizontal="center" vertical="center" textRotation="90" wrapText="1"/>
    </xf>
    <xf numFmtId="0" fontId="7" fillId="0" borderId="22" xfId="0" applyFont="1" applyBorder="1" applyAlignment="1">
      <alignment horizontal="left" vertical="center" wrapText="1"/>
    </xf>
    <xf numFmtId="0" fontId="7" fillId="0" borderId="21" xfId="0" applyFont="1" applyBorder="1" applyAlignment="1">
      <alignment horizontal="left" vertical="center" wrapText="1"/>
    </xf>
    <xf numFmtId="0" fontId="7" fillId="0" borderId="20" xfId="0" applyFont="1" applyBorder="1" applyAlignment="1">
      <alignment horizontal="left" vertical="center" wrapText="1"/>
    </xf>
    <xf numFmtId="10" fontId="3" fillId="0" borderId="22" xfId="0" applyNumberFormat="1" applyFont="1" applyBorder="1" applyAlignment="1">
      <alignment horizontal="left" vertical="center" textRotation="90" wrapText="1"/>
    </xf>
    <xf numFmtId="10" fontId="3" fillId="0" borderId="20" xfId="0" applyNumberFormat="1" applyFont="1" applyBorder="1" applyAlignment="1">
      <alignment horizontal="left" vertical="center" textRotation="90" wrapText="1"/>
    </xf>
    <xf numFmtId="0" fontId="7" fillId="0" borderId="18" xfId="0" applyFont="1" applyBorder="1" applyAlignment="1">
      <alignment horizontal="center" vertical="center"/>
    </xf>
    <xf numFmtId="4" fontId="3" fillId="0" borderId="18" xfId="0" applyNumberFormat="1" applyFont="1" applyBorder="1" applyAlignment="1">
      <alignment horizontal="center" vertical="center" wrapText="1"/>
    </xf>
    <xf numFmtId="2" fontId="3" fillId="0" borderId="18" xfId="0" applyNumberFormat="1" applyFont="1" applyBorder="1" applyAlignment="1">
      <alignment horizontal="center" vertical="center" wrapText="1"/>
    </xf>
    <xf numFmtId="10" fontId="3" fillId="0" borderId="22" xfId="0" applyNumberFormat="1" applyFont="1" applyBorder="1" applyAlignment="1">
      <alignment horizontal="center" vertical="center" wrapText="1"/>
    </xf>
    <xf numFmtId="10" fontId="3" fillId="0" borderId="20" xfId="0" applyNumberFormat="1" applyFont="1" applyBorder="1" applyAlignment="1">
      <alignment horizontal="center" vertical="center" wrapText="1"/>
    </xf>
    <xf numFmtId="4" fontId="3" fillId="0" borderId="22" xfId="0" applyNumberFormat="1" applyFont="1" applyBorder="1" applyAlignment="1">
      <alignment horizontal="center" vertical="center" wrapText="1"/>
    </xf>
    <xf numFmtId="4" fontId="3" fillId="0" borderId="20" xfId="0" applyNumberFormat="1" applyFont="1" applyBorder="1" applyAlignment="1">
      <alignment horizontal="center" vertical="center" wrapText="1"/>
    </xf>
    <xf numFmtId="10" fontId="3" fillId="0" borderId="22" xfId="0" applyNumberFormat="1" applyFont="1" applyBorder="1" applyAlignment="1">
      <alignment horizontal="center" vertical="center"/>
    </xf>
    <xf numFmtId="10" fontId="3" fillId="0" borderId="21" xfId="0" applyNumberFormat="1" applyFont="1" applyBorder="1" applyAlignment="1">
      <alignment horizontal="center" vertical="center"/>
    </xf>
    <xf numFmtId="0" fontId="3" fillId="0" borderId="2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8" xfId="0" applyFont="1" applyBorder="1" applyAlignment="1">
      <alignment horizontal="center" vertical="center"/>
    </xf>
    <xf numFmtId="2" fontId="3" fillId="0" borderId="22" xfId="0" applyNumberFormat="1" applyFont="1" applyFill="1" applyBorder="1" applyAlignment="1">
      <alignment horizontal="center" vertical="center"/>
    </xf>
    <xf numFmtId="2" fontId="3" fillId="0" borderId="21" xfId="0" applyNumberFormat="1" applyFont="1" applyFill="1" applyBorder="1" applyAlignment="1">
      <alignment horizontal="center" vertical="center"/>
    </xf>
    <xf numFmtId="4" fontId="3" fillId="0" borderId="22" xfId="0" applyNumberFormat="1" applyFont="1" applyBorder="1" applyAlignment="1">
      <alignment horizontal="center" vertical="center"/>
    </xf>
    <xf numFmtId="4" fontId="3" fillId="0" borderId="21" xfId="0" applyNumberFormat="1" applyFont="1" applyBorder="1" applyAlignment="1">
      <alignment horizontal="center" vertical="center"/>
    </xf>
    <xf numFmtId="10" fontId="4" fillId="0" borderId="22" xfId="0" applyNumberFormat="1" applyFont="1" applyBorder="1" applyAlignment="1">
      <alignment horizontal="center" vertical="center" textRotation="90"/>
    </xf>
    <xf numFmtId="10" fontId="4" fillId="0" borderId="21" xfId="0" applyNumberFormat="1" applyFont="1" applyBorder="1" applyAlignment="1">
      <alignment horizontal="center" vertical="center" textRotation="90"/>
    </xf>
    <xf numFmtId="0" fontId="4" fillId="0" borderId="22" xfId="0" applyFont="1" applyBorder="1" applyAlignment="1">
      <alignment horizontal="left" vertical="center" wrapText="1"/>
    </xf>
    <xf numFmtId="0" fontId="4" fillId="0" borderId="21" xfId="0" applyFont="1" applyBorder="1" applyAlignment="1">
      <alignment horizontal="left" vertical="center" wrapText="1"/>
    </xf>
    <xf numFmtId="10" fontId="3" fillId="0" borderId="20" xfId="0" applyNumberFormat="1" applyFont="1" applyBorder="1" applyAlignment="1">
      <alignment horizontal="center" vertical="center"/>
    </xf>
    <xf numFmtId="0" fontId="7" fillId="0" borderId="22" xfId="0" applyFont="1" applyBorder="1" applyAlignment="1">
      <alignment horizontal="left" vertical="top" wrapText="1"/>
    </xf>
    <xf numFmtId="0" fontId="7" fillId="0" borderId="21" xfId="0" applyFont="1" applyBorder="1" applyAlignment="1">
      <alignment horizontal="left" vertical="top" wrapText="1"/>
    </xf>
    <xf numFmtId="0" fontId="4" fillId="0" borderId="22" xfId="0" applyFont="1" applyFill="1" applyBorder="1" applyAlignment="1">
      <alignment horizontal="left" vertical="center" wrapText="1"/>
    </xf>
    <xf numFmtId="0" fontId="4" fillId="0" borderId="21" xfId="0" applyFont="1" applyFill="1" applyBorder="1" applyAlignment="1">
      <alignment horizontal="left" vertical="center" wrapText="1"/>
    </xf>
    <xf numFmtId="10" fontId="4" fillId="0" borderId="18" xfId="0" applyNumberFormat="1" applyFont="1" applyBorder="1" applyAlignment="1">
      <alignment horizontal="center" vertical="center" textRotation="90"/>
    </xf>
    <xf numFmtId="167" fontId="3" fillId="0" borderId="18" xfId="387" applyNumberFormat="1" applyFont="1" applyFill="1" applyBorder="1" applyAlignment="1" applyProtection="1">
      <alignment vertical="center" wrapText="1"/>
      <protection locked="0"/>
    </xf>
    <xf numFmtId="0" fontId="3" fillId="0" borderId="18" xfId="0" applyFont="1" applyFill="1" applyBorder="1" applyAlignment="1">
      <alignment horizontal="center" vertical="center" wrapText="1"/>
    </xf>
    <xf numFmtId="0" fontId="4" fillId="0" borderId="22" xfId="0" applyFont="1" applyBorder="1" applyAlignment="1">
      <alignment horizontal="left" vertical="top" wrapText="1"/>
    </xf>
    <xf numFmtId="0" fontId="4" fillId="0" borderId="21" xfId="0" applyFont="1" applyBorder="1" applyAlignment="1">
      <alignment horizontal="left" vertical="top" wrapTex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2" fontId="3" fillId="0" borderId="20" xfId="0" applyNumberFormat="1" applyFont="1" applyFill="1" applyBorder="1" applyAlignment="1">
      <alignment horizontal="center" vertical="center"/>
    </xf>
    <xf numFmtId="4" fontId="3" fillId="0" borderId="20" xfId="0" applyNumberFormat="1" applyFont="1" applyBorder="1" applyAlignment="1">
      <alignment horizontal="center" vertical="center"/>
    </xf>
    <xf numFmtId="10" fontId="4" fillId="0" borderId="20" xfId="0" applyNumberFormat="1" applyFont="1" applyBorder="1" applyAlignment="1">
      <alignment horizontal="center" vertical="center" textRotation="90"/>
    </xf>
    <xf numFmtId="10" fontId="4" fillId="0" borderId="22" xfId="0" applyNumberFormat="1" applyFont="1" applyBorder="1" applyAlignment="1">
      <alignment horizontal="center" vertical="center"/>
    </xf>
    <xf numFmtId="10" fontId="4" fillId="0" borderId="21" xfId="0" applyNumberFormat="1" applyFont="1" applyBorder="1" applyAlignment="1">
      <alignment horizontal="center" vertical="center"/>
    </xf>
    <xf numFmtId="10" fontId="4" fillId="0" borderId="20" xfId="0" applyNumberFormat="1" applyFont="1" applyBorder="1" applyAlignment="1">
      <alignment horizontal="center" vertical="center"/>
    </xf>
    <xf numFmtId="0" fontId="4" fillId="0" borderId="20" xfId="0" applyFont="1" applyBorder="1" applyAlignment="1">
      <alignment horizontal="left" vertical="top" wrapText="1"/>
    </xf>
    <xf numFmtId="2" fontId="3" fillId="0" borderId="22" xfId="0" applyNumberFormat="1" applyFont="1" applyBorder="1" applyAlignment="1">
      <alignment horizontal="center" vertical="center" wrapText="1"/>
    </xf>
    <xf numFmtId="2" fontId="3" fillId="0" borderId="21" xfId="0" applyNumberFormat="1" applyFont="1" applyBorder="1" applyAlignment="1">
      <alignment horizontal="center" vertical="center" wrapText="1"/>
    </xf>
    <xf numFmtId="2" fontId="3" fillId="0" borderId="20" xfId="0" applyNumberFormat="1" applyFont="1" applyBorder="1" applyAlignment="1">
      <alignment horizontal="center" vertical="center" wrapText="1"/>
    </xf>
    <xf numFmtId="4" fontId="3" fillId="0" borderId="22" xfId="0" applyNumberFormat="1" applyFont="1" applyFill="1" applyBorder="1" applyAlignment="1">
      <alignment horizontal="center" vertical="center"/>
    </xf>
    <xf numFmtId="4" fontId="3" fillId="0" borderId="21" xfId="0" applyNumberFormat="1" applyFont="1" applyFill="1" applyBorder="1" applyAlignment="1">
      <alignment horizontal="center" vertical="center"/>
    </xf>
    <xf numFmtId="4" fontId="3" fillId="0" borderId="20" xfId="0" applyNumberFormat="1" applyFont="1" applyFill="1" applyBorder="1" applyAlignment="1">
      <alignment horizontal="center" vertical="center"/>
    </xf>
    <xf numFmtId="0" fontId="4" fillId="0" borderId="18" xfId="0" applyFont="1" applyBorder="1" applyAlignment="1">
      <alignment horizontal="left" vertical="top" wrapText="1"/>
    </xf>
    <xf numFmtId="0" fontId="4" fillId="0" borderId="22" xfId="0" applyFont="1" applyBorder="1" applyAlignment="1">
      <alignment horizontal="center" vertical="top" wrapText="1"/>
    </xf>
    <xf numFmtId="0" fontId="4" fillId="0" borderId="21" xfId="0" applyFont="1" applyBorder="1" applyAlignment="1">
      <alignment horizontal="center" vertical="top" wrapText="1"/>
    </xf>
    <xf numFmtId="0" fontId="4" fillId="0" borderId="20" xfId="0" applyFont="1" applyBorder="1" applyAlignment="1">
      <alignment horizontal="center" vertical="top" wrapText="1"/>
    </xf>
    <xf numFmtId="0" fontId="25" fillId="0" borderId="0" xfId="0" applyFont="1" applyAlignment="1">
      <alignment horizontal="center" vertical="center" wrapText="1"/>
    </xf>
    <xf numFmtId="4" fontId="3" fillId="0" borderId="21" xfId="0" applyNumberFormat="1" applyFont="1" applyBorder="1" applyAlignment="1">
      <alignment horizontal="center" vertical="center" wrapText="1"/>
    </xf>
    <xf numFmtId="4" fontId="3" fillId="0" borderId="21" xfId="0" applyNumberFormat="1" applyFont="1" applyBorder="1" applyAlignment="1">
      <alignment horizontal="center" vertical="center" textRotation="90" wrapText="1"/>
    </xf>
    <xf numFmtId="0" fontId="3" fillId="0" borderId="21" xfId="0" applyFont="1" applyBorder="1" applyAlignment="1">
      <alignment horizontal="center" vertical="center" wrapText="1"/>
    </xf>
    <xf numFmtId="0" fontId="29" fillId="0" borderId="18" xfId="0" applyFont="1" applyFill="1" applyBorder="1" applyAlignment="1">
      <alignment horizontal="center" vertical="center" wrapText="1"/>
    </xf>
    <xf numFmtId="4" fontId="29" fillId="0" borderId="18" xfId="387" applyNumberFormat="1" applyFont="1" applyFill="1" applyBorder="1" applyAlignment="1" applyProtection="1">
      <alignment horizontal="center" vertical="center" wrapText="1"/>
      <protection locked="0"/>
    </xf>
    <xf numFmtId="0" fontId="27" fillId="0" borderId="23" xfId="362" applyFont="1" applyFill="1" applyBorder="1" applyAlignment="1">
      <alignment horizontal="center" vertical="center" wrapText="1"/>
    </xf>
    <xf numFmtId="0" fontId="27" fillId="0" borderId="24" xfId="362" applyFont="1" applyFill="1" applyBorder="1" applyAlignment="1">
      <alignment horizontal="center" vertical="center" wrapText="1"/>
    </xf>
    <xf numFmtId="0" fontId="27" fillId="0" borderId="25" xfId="362" applyFont="1" applyFill="1" applyBorder="1" applyAlignment="1">
      <alignment horizontal="center" vertical="center" wrapText="1"/>
    </xf>
    <xf numFmtId="0" fontId="31" fillId="0" borderId="23" xfId="362" applyFont="1" applyFill="1" applyBorder="1" applyAlignment="1">
      <alignment horizontal="center" vertical="center" wrapText="1"/>
    </xf>
    <xf numFmtId="0" fontId="31" fillId="0" borderId="24" xfId="362" applyFont="1" applyFill="1" applyBorder="1" applyAlignment="1">
      <alignment horizontal="center" vertical="center" wrapText="1"/>
    </xf>
    <xf numFmtId="0" fontId="31" fillId="0" borderId="25" xfId="362" applyFont="1" applyFill="1" applyBorder="1" applyAlignment="1">
      <alignment horizontal="center" vertical="center" wrapText="1"/>
    </xf>
    <xf numFmtId="2" fontId="29" fillId="0" borderId="18" xfId="362" applyNumberFormat="1" applyFont="1" applyFill="1" applyBorder="1" applyAlignment="1">
      <alignment horizontal="center" vertical="center" wrapText="1"/>
    </xf>
    <xf numFmtId="0" fontId="29" fillId="0" borderId="18" xfId="0" applyFont="1" applyFill="1" applyBorder="1" applyAlignment="1">
      <alignment horizontal="center" vertical="center"/>
    </xf>
    <xf numFmtId="4" fontId="29" fillId="0" borderId="18" xfId="362" applyNumberFormat="1" applyFont="1" applyFill="1" applyBorder="1" applyAlignment="1">
      <alignment horizontal="center" vertical="center" wrapText="1"/>
    </xf>
    <xf numFmtId="4" fontId="29" fillId="0" borderId="18" xfId="0" applyNumberFormat="1" applyFont="1" applyFill="1" applyBorder="1" applyAlignment="1">
      <alignment horizontal="center" vertical="center"/>
    </xf>
    <xf numFmtId="0" fontId="31" fillId="0" borderId="18" xfId="0" applyFont="1" applyFill="1" applyBorder="1" applyAlignment="1">
      <alignment horizontal="center" vertical="center"/>
    </xf>
    <xf numFmtId="0" fontId="30" fillId="0" borderId="19" xfId="362" applyFont="1" applyFill="1" applyBorder="1" applyAlignment="1">
      <alignment horizontal="right" vertical="center" wrapText="1"/>
    </xf>
    <xf numFmtId="0" fontId="64"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29" fillId="0" borderId="23" xfId="0" applyFont="1" applyFill="1" applyBorder="1" applyAlignment="1">
      <alignment horizontal="center" vertical="center" wrapText="1"/>
    </xf>
    <xf numFmtId="0" fontId="29" fillId="0" borderId="24" xfId="0" applyFont="1" applyFill="1" applyBorder="1" applyAlignment="1">
      <alignment horizontal="center" vertical="center" wrapText="1"/>
    </xf>
    <xf numFmtId="0" fontId="29" fillId="0" borderId="25" xfId="0" applyFont="1" applyFill="1" applyBorder="1" applyAlignment="1">
      <alignment horizontal="center" vertical="center" wrapText="1"/>
    </xf>
    <xf numFmtId="0" fontId="28" fillId="0" borderId="0" xfId="0" applyFont="1" applyFill="1" applyBorder="1" applyAlignment="1">
      <alignment horizontal="center" vertical="center" wrapText="1"/>
    </xf>
    <xf numFmtId="2" fontId="29" fillId="0" borderId="22" xfId="362" applyNumberFormat="1" applyFont="1" applyFill="1" applyBorder="1" applyAlignment="1">
      <alignment horizontal="center" vertical="center" wrapText="1"/>
    </xf>
    <xf numFmtId="2" fontId="29" fillId="0" borderId="21" xfId="362" applyNumberFormat="1" applyFont="1" applyFill="1" applyBorder="1" applyAlignment="1">
      <alignment horizontal="center" vertical="center" wrapText="1"/>
    </xf>
    <xf numFmtId="2" fontId="29" fillId="0" borderId="20" xfId="362" applyNumberFormat="1" applyFont="1" applyFill="1" applyBorder="1" applyAlignment="1">
      <alignment horizontal="center" vertical="center" wrapText="1"/>
    </xf>
    <xf numFmtId="4" fontId="29" fillId="0" borderId="22" xfId="362" applyNumberFormat="1" applyFont="1" applyFill="1" applyBorder="1" applyAlignment="1">
      <alignment horizontal="center" vertical="center" wrapText="1"/>
    </xf>
    <xf numFmtId="4" fontId="29" fillId="0" borderId="21" xfId="362" applyNumberFormat="1" applyFont="1" applyFill="1" applyBorder="1" applyAlignment="1">
      <alignment horizontal="center" vertical="center" wrapText="1"/>
    </xf>
    <xf numFmtId="4" fontId="29" fillId="0" borderId="20" xfId="362" applyNumberFormat="1" applyFont="1" applyFill="1" applyBorder="1" applyAlignment="1">
      <alignment horizontal="center" vertical="center" wrapText="1"/>
    </xf>
    <xf numFmtId="4" fontId="29" fillId="0" borderId="22" xfId="0" applyNumberFormat="1" applyFont="1" applyFill="1" applyBorder="1" applyAlignment="1">
      <alignment horizontal="center" vertical="center"/>
    </xf>
    <xf numFmtId="4" fontId="29" fillId="0" borderId="21" xfId="0" applyNumberFormat="1" applyFont="1" applyFill="1" applyBorder="1" applyAlignment="1">
      <alignment horizontal="center" vertical="center"/>
    </xf>
    <xf numFmtId="4" fontId="29" fillId="0" borderId="20" xfId="0" applyNumberFormat="1" applyFont="1" applyFill="1" applyBorder="1" applyAlignment="1">
      <alignment horizontal="center" vertical="center"/>
    </xf>
    <xf numFmtId="0" fontId="29" fillId="0" borderId="22" xfId="0" applyFont="1" applyFill="1" applyBorder="1" applyAlignment="1">
      <alignment horizontal="center" vertical="center"/>
    </xf>
    <xf numFmtId="0" fontId="29" fillId="0" borderId="21" xfId="0" applyFont="1" applyFill="1" applyBorder="1" applyAlignment="1">
      <alignment horizontal="center" vertical="center"/>
    </xf>
    <xf numFmtId="0" fontId="29" fillId="0" borderId="20" xfId="0" applyFont="1" applyFill="1" applyBorder="1" applyAlignment="1">
      <alignment horizontal="center" vertical="center"/>
    </xf>
    <xf numFmtId="4" fontId="29" fillId="0" borderId="22" xfId="387" applyNumberFormat="1" applyFont="1" applyFill="1" applyBorder="1" applyAlignment="1" applyProtection="1">
      <alignment horizontal="center" vertical="center" wrapText="1"/>
      <protection locked="0"/>
    </xf>
    <xf numFmtId="4" fontId="29" fillId="0" borderId="21" xfId="387" applyNumberFormat="1" applyFont="1" applyFill="1" applyBorder="1" applyAlignment="1" applyProtection="1">
      <alignment horizontal="center" vertical="center" wrapText="1"/>
      <protection locked="0"/>
    </xf>
    <xf numFmtId="4" fontId="29" fillId="0" borderId="20" xfId="387" applyNumberFormat="1" applyFont="1" applyFill="1" applyBorder="1" applyAlignment="1" applyProtection="1">
      <alignment horizontal="center" vertical="center" wrapText="1"/>
      <protection locked="0"/>
    </xf>
    <xf numFmtId="0" fontId="29" fillId="0" borderId="22" xfId="0" applyFont="1" applyFill="1" applyBorder="1" applyAlignment="1">
      <alignment horizontal="center" vertical="center" wrapText="1"/>
    </xf>
    <xf numFmtId="0" fontId="29" fillId="0" borderId="21" xfId="0" applyFont="1" applyFill="1" applyBorder="1" applyAlignment="1">
      <alignment horizontal="center" vertical="center" wrapText="1"/>
    </xf>
    <xf numFmtId="0" fontId="29" fillId="0" borderId="20" xfId="0" applyFont="1" applyFill="1" applyBorder="1" applyAlignment="1">
      <alignment horizontal="center" vertical="center" wrapText="1"/>
    </xf>
    <xf numFmtId="0" fontId="31" fillId="0" borderId="23" xfId="0" applyFont="1" applyFill="1" applyBorder="1" applyAlignment="1">
      <alignment horizontal="center" vertical="center"/>
    </xf>
    <xf numFmtId="0" fontId="31" fillId="0" borderId="24" xfId="0" applyFont="1" applyFill="1" applyBorder="1" applyAlignment="1">
      <alignment horizontal="center" vertical="center"/>
    </xf>
    <xf numFmtId="0" fontId="31" fillId="0" borderId="25" xfId="0" applyFont="1" applyFill="1" applyBorder="1" applyAlignment="1">
      <alignment horizontal="center" vertical="center"/>
    </xf>
    <xf numFmtId="0" fontId="27" fillId="0" borderId="18" xfId="362" applyFont="1" applyFill="1" applyBorder="1" applyAlignment="1">
      <alignment horizontal="center" vertical="center" wrapText="1"/>
    </xf>
    <xf numFmtId="0" fontId="31" fillId="0" borderId="18" xfId="362" applyFont="1" applyFill="1" applyBorder="1" applyAlignment="1">
      <alignment horizontal="center" vertical="center" wrapText="1"/>
    </xf>
    <xf numFmtId="0" fontId="27" fillId="0" borderId="0" xfId="0" applyFont="1" applyFill="1" applyBorder="1" applyAlignment="1">
      <alignment horizontal="right" vertical="center"/>
    </xf>
    <xf numFmtId="168" fontId="29" fillId="0" borderId="22" xfId="387" applyNumberFormat="1" applyFont="1" applyFill="1" applyBorder="1" applyAlignment="1" applyProtection="1">
      <alignment horizontal="center" vertical="center" wrapText="1"/>
      <protection locked="0"/>
    </xf>
    <xf numFmtId="168" fontId="29" fillId="0" borderId="21" xfId="387" applyNumberFormat="1" applyFont="1" applyFill="1" applyBorder="1" applyAlignment="1" applyProtection="1">
      <alignment horizontal="center" vertical="center" wrapText="1"/>
      <protection locked="0"/>
    </xf>
    <xf numFmtId="168" fontId="29" fillId="0" borderId="20" xfId="387" applyNumberFormat="1" applyFont="1" applyFill="1" applyBorder="1" applyAlignment="1" applyProtection="1">
      <alignment horizontal="center" vertical="center" wrapText="1"/>
      <protection locked="0"/>
    </xf>
    <xf numFmtId="168" fontId="29" fillId="0" borderId="18" xfId="387" applyNumberFormat="1" applyFont="1" applyFill="1" applyBorder="1" applyAlignment="1" applyProtection="1">
      <alignment horizontal="center" vertical="center" wrapText="1"/>
      <protection locked="0"/>
    </xf>
    <xf numFmtId="0" fontId="29" fillId="0" borderId="18" xfId="362" applyFont="1" applyFill="1" applyBorder="1" applyAlignment="1">
      <alignment horizontal="center" vertical="center" wrapText="1"/>
    </xf>
    <xf numFmtId="4" fontId="60" fillId="0" borderId="18" xfId="0" applyNumberFormat="1" applyFont="1" applyBorder="1" applyAlignment="1">
      <alignment horizontal="center" vertical="center" wrapText="1"/>
    </xf>
    <xf numFmtId="0" fontId="66" fillId="0" borderId="0" xfId="0" applyFont="1" applyAlignment="1">
      <alignment horizontal="center" vertical="center"/>
    </xf>
    <xf numFmtId="0" fontId="60" fillId="0" borderId="18" xfId="0" applyFont="1" applyBorder="1" applyAlignment="1">
      <alignment horizontal="center" vertical="center"/>
    </xf>
    <xf numFmtId="2" fontId="60" fillId="0" borderId="18" xfId="0" applyNumberFormat="1" applyFont="1" applyBorder="1" applyAlignment="1">
      <alignment horizontal="center" vertical="center" wrapText="1"/>
    </xf>
    <xf numFmtId="188" fontId="60" fillId="0" borderId="18" xfId="0" applyNumberFormat="1" applyFont="1" applyBorder="1" applyAlignment="1">
      <alignment horizontal="center" vertical="center" wrapText="1"/>
    </xf>
  </cellXfs>
  <cellStyles count="419">
    <cellStyle name="???????????" xfId="1"/>
    <cellStyle name="??????????? 2" xfId="2"/>
    <cellStyle name="????????????? ???????????" xfId="3"/>
    <cellStyle name="????????????? ??????????? 2" xfId="4"/>
    <cellStyle name="???????????_база" xfId="5"/>
    <cellStyle name="??????????_1" xfId="6"/>
    <cellStyle name="????????_ ????.???" xfId="7"/>
    <cellStyle name="???????_ ????.???" xfId="8"/>
    <cellStyle name="??????_ ????.???" xfId="9"/>
    <cellStyle name="_ок 26,04,05. макс.цена" xfId="10"/>
    <cellStyle name="_приложение _6 (пос-й)" xfId="11"/>
    <cellStyle name="_приложение _6 (пос-й) 2" xfId="12"/>
    <cellStyle name="_приложение _6 (пос-й)_прил 2-12" xfId="13"/>
    <cellStyle name="_приложение _6 (пос-й)_прил 2-7" xfId="14"/>
    <cellStyle name="_приложение _6 (пос-й)_приложения 1-12" xfId="15"/>
    <cellStyle name="_приложение _6 (пос-й)_приложения к протоколу 21 04 12г" xfId="16"/>
    <cellStyle name="_Прогноз 2009 год 2" xfId="17"/>
    <cellStyle name="_ФОНД(10.03.2011)" xfId="18"/>
    <cellStyle name="_ФОНД(28.02.11)" xfId="19"/>
    <cellStyle name="20% - Accent1" xfId="20"/>
    <cellStyle name="20% - Accent1 2" xfId="21"/>
    <cellStyle name="20% - Accent2" xfId="22"/>
    <cellStyle name="20% - Accent2 2" xfId="23"/>
    <cellStyle name="20% - Accent3" xfId="24"/>
    <cellStyle name="20% - Accent3 2" xfId="25"/>
    <cellStyle name="20% - Accent4" xfId="26"/>
    <cellStyle name="20% - Accent4 2" xfId="27"/>
    <cellStyle name="20% - Accent5" xfId="28"/>
    <cellStyle name="20% - Accent5 2" xfId="29"/>
    <cellStyle name="20% - Accent6" xfId="30"/>
    <cellStyle name="20% - Accent6 2" xfId="31"/>
    <cellStyle name="20% - Акцент1 2" xfId="32"/>
    <cellStyle name="20% - Акцент2 2" xfId="33"/>
    <cellStyle name="20% - Акцент3 2" xfId="34"/>
    <cellStyle name="20% - Акцент4 2" xfId="35"/>
    <cellStyle name="20% - Акцент5 2" xfId="36"/>
    <cellStyle name="20% - Акцент6 2" xfId="37"/>
    <cellStyle name="40% - Accent1" xfId="38"/>
    <cellStyle name="40% - Accent1 2" xfId="39"/>
    <cellStyle name="40% - Accent2" xfId="40"/>
    <cellStyle name="40% - Accent2 2" xfId="41"/>
    <cellStyle name="40% - Accent3" xfId="42"/>
    <cellStyle name="40% - Accent3 2" xfId="43"/>
    <cellStyle name="40% - Accent4" xfId="44"/>
    <cellStyle name="40% - Accent4 2" xfId="45"/>
    <cellStyle name="40% - Accent5" xfId="46"/>
    <cellStyle name="40% - Accent5 2" xfId="47"/>
    <cellStyle name="40% - Accent6" xfId="48"/>
    <cellStyle name="40% - Accent6 2" xfId="49"/>
    <cellStyle name="40% - Акцент1 2" xfId="50"/>
    <cellStyle name="40% - Акцент2 2" xfId="51"/>
    <cellStyle name="40% - Акцент3 2" xfId="52"/>
    <cellStyle name="40% - Акцент4 2" xfId="53"/>
    <cellStyle name="40% - Акцент5 2" xfId="54"/>
    <cellStyle name="40% - Акцент6 2" xfId="55"/>
    <cellStyle name="60% - Accent1" xfId="56"/>
    <cellStyle name="60% - Accent1 2" xfId="57"/>
    <cellStyle name="60% - Accent2" xfId="58"/>
    <cellStyle name="60% - Accent2 2" xfId="59"/>
    <cellStyle name="60% - Accent3" xfId="60"/>
    <cellStyle name="60% - Accent3 2" xfId="61"/>
    <cellStyle name="60% - Accent4" xfId="62"/>
    <cellStyle name="60% - Accent4 2" xfId="63"/>
    <cellStyle name="60% - Accent5" xfId="64"/>
    <cellStyle name="60% - Accent5 2" xfId="65"/>
    <cellStyle name="60% - Accent6" xfId="66"/>
    <cellStyle name="60% - Accent6 2" xfId="67"/>
    <cellStyle name="60% - Акцент1 2" xfId="68"/>
    <cellStyle name="60% - Акцент2 2" xfId="69"/>
    <cellStyle name="60% - Акцент3 2" xfId="70"/>
    <cellStyle name="60% - Акцент4 2" xfId="71"/>
    <cellStyle name="60% - Акцент5 2" xfId="72"/>
    <cellStyle name="60% - Акцент6 2" xfId="73"/>
    <cellStyle name="Accent1" xfId="74"/>
    <cellStyle name="Accent1 - 20%" xfId="75"/>
    <cellStyle name="Accent1 - 20% 2" xfId="76"/>
    <cellStyle name="Accent1 - 20%_база" xfId="77"/>
    <cellStyle name="Accent1 - 40%" xfId="78"/>
    <cellStyle name="Accent1 - 40% 2" xfId="79"/>
    <cellStyle name="Accent1 - 40%_база" xfId="80"/>
    <cellStyle name="Accent1 - 60%" xfId="81"/>
    <cellStyle name="Accent1 - 60% 2" xfId="82"/>
    <cellStyle name="Accent1 - 60% 3" xfId="83"/>
    <cellStyle name="Accent1 - 60%_база" xfId="84"/>
    <cellStyle name="Accent1 2" xfId="85"/>
    <cellStyle name="Accent1 2 2" xfId="86"/>
    <cellStyle name="Accent1 3" xfId="87"/>
    <cellStyle name="Accent1 3 2" xfId="88"/>
    <cellStyle name="Accent1 4" xfId="89"/>
    <cellStyle name="Accent1 5" xfId="90"/>
    <cellStyle name="Accent1 6" xfId="91"/>
    <cellStyle name="Accent1_1-илова" xfId="92"/>
    <cellStyle name="Accent2" xfId="93"/>
    <cellStyle name="Accent2 - 20%" xfId="94"/>
    <cellStyle name="Accent2 - 20% 2" xfId="95"/>
    <cellStyle name="Accent2 - 20%_база" xfId="96"/>
    <cellStyle name="Accent2 - 40%" xfId="97"/>
    <cellStyle name="Accent2 - 40% 2" xfId="98"/>
    <cellStyle name="Accent2 - 40%_база" xfId="99"/>
    <cellStyle name="Accent2 - 60%" xfId="100"/>
    <cellStyle name="Accent2 - 60% 2" xfId="101"/>
    <cellStyle name="Accent2 - 60% 3" xfId="102"/>
    <cellStyle name="Accent2 - 60%_база" xfId="103"/>
    <cellStyle name="Accent2 2" xfId="104"/>
    <cellStyle name="Accent2 2 2" xfId="105"/>
    <cellStyle name="Accent2 3" xfId="106"/>
    <cellStyle name="Accent2 3 2" xfId="107"/>
    <cellStyle name="Accent2 4" xfId="108"/>
    <cellStyle name="Accent2 5" xfId="109"/>
    <cellStyle name="Accent2 6" xfId="110"/>
    <cellStyle name="Accent2_1-илова" xfId="111"/>
    <cellStyle name="Accent3" xfId="112"/>
    <cellStyle name="Accent3 - 20%" xfId="113"/>
    <cellStyle name="Accent3 - 20% 2" xfId="114"/>
    <cellStyle name="Accent3 - 20%_база" xfId="115"/>
    <cellStyle name="Accent3 - 40%" xfId="116"/>
    <cellStyle name="Accent3 - 40% 2" xfId="117"/>
    <cellStyle name="Accent3 - 40%_база" xfId="118"/>
    <cellStyle name="Accent3 - 60%" xfId="119"/>
    <cellStyle name="Accent3 - 60% 2" xfId="120"/>
    <cellStyle name="Accent3 - 60% 3" xfId="121"/>
    <cellStyle name="Accent3 - 60%_база" xfId="122"/>
    <cellStyle name="Accent3 2" xfId="123"/>
    <cellStyle name="Accent3 2 2" xfId="124"/>
    <cellStyle name="Accent3 3" xfId="125"/>
    <cellStyle name="Accent3 3 2" xfId="126"/>
    <cellStyle name="Accent3 4" xfId="127"/>
    <cellStyle name="Accent3 5" xfId="128"/>
    <cellStyle name="Accent3 6" xfId="129"/>
    <cellStyle name="Accent3_1-илова" xfId="130"/>
    <cellStyle name="Accent4" xfId="131"/>
    <cellStyle name="Accent4 - 20%" xfId="132"/>
    <cellStyle name="Accent4 - 20% 2" xfId="133"/>
    <cellStyle name="Accent4 - 20%_база" xfId="134"/>
    <cellStyle name="Accent4 - 40%" xfId="135"/>
    <cellStyle name="Accent4 - 40% 2" xfId="136"/>
    <cellStyle name="Accent4 - 40%_база" xfId="137"/>
    <cellStyle name="Accent4 - 60%" xfId="138"/>
    <cellStyle name="Accent4 - 60% 2" xfId="139"/>
    <cellStyle name="Accent4 - 60% 3" xfId="140"/>
    <cellStyle name="Accent4 - 60%_база" xfId="141"/>
    <cellStyle name="Accent4 2" xfId="142"/>
    <cellStyle name="Accent4 2 2" xfId="143"/>
    <cellStyle name="Accent4 3" xfId="144"/>
    <cellStyle name="Accent4 3 2" xfId="145"/>
    <cellStyle name="Accent4 4" xfId="146"/>
    <cellStyle name="Accent4 5" xfId="147"/>
    <cellStyle name="Accent4 6" xfId="148"/>
    <cellStyle name="Accent4_1-илова" xfId="149"/>
    <cellStyle name="Accent5" xfId="150"/>
    <cellStyle name="Accent5 - 20%" xfId="151"/>
    <cellStyle name="Accent5 - 20% 2" xfId="152"/>
    <cellStyle name="Accent5 - 20%_база" xfId="153"/>
    <cellStyle name="Accent5 - 40%" xfId="154"/>
    <cellStyle name="Accent5 - 40% 2" xfId="155"/>
    <cellStyle name="Accent5 - 40%_база" xfId="156"/>
    <cellStyle name="Accent5 - 60%" xfId="157"/>
    <cellStyle name="Accent5 - 60% 2" xfId="158"/>
    <cellStyle name="Accent5 - 60% 3" xfId="159"/>
    <cellStyle name="Accent5 - 60%_база" xfId="160"/>
    <cellStyle name="Accent5 2" xfId="161"/>
    <cellStyle name="Accent5 2 2" xfId="162"/>
    <cellStyle name="Accent5 3" xfId="163"/>
    <cellStyle name="Accent5 3 2" xfId="164"/>
    <cellStyle name="Accent5 4" xfId="165"/>
    <cellStyle name="Accent5 5" xfId="166"/>
    <cellStyle name="Accent5 6" xfId="167"/>
    <cellStyle name="Accent5_1-илова" xfId="168"/>
    <cellStyle name="Accent6" xfId="169"/>
    <cellStyle name="Accent6 - 20%" xfId="170"/>
    <cellStyle name="Accent6 - 20% 2" xfId="171"/>
    <cellStyle name="Accent6 - 20%_база" xfId="172"/>
    <cellStyle name="Accent6 - 40%" xfId="173"/>
    <cellStyle name="Accent6 - 40% 2" xfId="174"/>
    <cellStyle name="Accent6 - 40%_база" xfId="175"/>
    <cellStyle name="Accent6 - 60%" xfId="176"/>
    <cellStyle name="Accent6 - 60% 2" xfId="177"/>
    <cellStyle name="Accent6 - 60% 3" xfId="178"/>
    <cellStyle name="Accent6 - 60%_база" xfId="179"/>
    <cellStyle name="Accent6 2" xfId="180"/>
    <cellStyle name="Accent6 2 2" xfId="181"/>
    <cellStyle name="Accent6 3" xfId="182"/>
    <cellStyle name="Accent6 3 2" xfId="183"/>
    <cellStyle name="Accent6 4" xfId="184"/>
    <cellStyle name="Accent6 5" xfId="185"/>
    <cellStyle name="Accent6 6" xfId="186"/>
    <cellStyle name="Accent6_1-илова" xfId="187"/>
    <cellStyle name="Alilciue [0]_ ciodrnnd." xfId="188"/>
    <cellStyle name="Alilciue_ ciodrnnd." xfId="189"/>
    <cellStyle name="Bad" xfId="190"/>
    <cellStyle name="Bad 2" xfId="191"/>
    <cellStyle name="Bad 2 2" xfId="192"/>
    <cellStyle name="Bad 3" xfId="193"/>
    <cellStyle name="Bad_база" xfId="194"/>
    <cellStyle name="Calculation" xfId="195"/>
    <cellStyle name="Calculation 2" xfId="196"/>
    <cellStyle name="Calculation 2 2" xfId="197"/>
    <cellStyle name="Calculation 3" xfId="198"/>
    <cellStyle name="Calculation_база" xfId="199"/>
    <cellStyle name="Check Cell" xfId="200"/>
    <cellStyle name="Check Cell 2" xfId="201"/>
    <cellStyle name="Check Cell 2 2" xfId="202"/>
    <cellStyle name="Check Cell 3" xfId="203"/>
    <cellStyle name="Check Cell_база" xfId="204"/>
    <cellStyle name="Comma" xfId="205"/>
    <cellStyle name="Comma 2" xfId="206"/>
    <cellStyle name="Comma_прил 2-12" xfId="207"/>
    <cellStyle name="Comma0" xfId="208"/>
    <cellStyle name="Comma0 2" xfId="209"/>
    <cellStyle name="common" xfId="210"/>
    <cellStyle name="common 2" xfId="211"/>
    <cellStyle name="Currency" xfId="212"/>
    <cellStyle name="Currency [0]_2 вариант" xfId="213"/>
    <cellStyle name="Currency 2" xfId="214"/>
    <cellStyle name="Currency 3" xfId="215"/>
    <cellStyle name="Currency_2 вариант" xfId="216"/>
    <cellStyle name="Currency0" xfId="217"/>
    <cellStyle name="Currency0 2" xfId="218"/>
    <cellStyle name="Date" xfId="219"/>
    <cellStyle name="Date 2" xfId="220"/>
    <cellStyle name="Emphasis 1" xfId="221"/>
    <cellStyle name="Emphasis 1 2" xfId="222"/>
    <cellStyle name="Emphasis 1 3" xfId="223"/>
    <cellStyle name="Emphasis 1_база" xfId="224"/>
    <cellStyle name="Emphasis 2" xfId="225"/>
    <cellStyle name="Emphasis 2 2" xfId="226"/>
    <cellStyle name="Emphasis 2 3" xfId="227"/>
    <cellStyle name="Emphasis 2_база" xfId="228"/>
    <cellStyle name="Emphasis 3" xfId="229"/>
    <cellStyle name="Emphasis 3 2" xfId="230"/>
    <cellStyle name="Emphasis 3 3" xfId="231"/>
    <cellStyle name="Emphasis 3_база" xfId="232"/>
    <cellStyle name="Euro" xfId="233"/>
    <cellStyle name="Euro 2" xfId="234"/>
    <cellStyle name="Explanatory Text" xfId="235"/>
    <cellStyle name="Fixed" xfId="236"/>
    <cellStyle name="Fixed 2" xfId="237"/>
    <cellStyle name="Good" xfId="238"/>
    <cellStyle name="Good 2" xfId="239"/>
    <cellStyle name="Good 2 2" xfId="240"/>
    <cellStyle name="Good 3" xfId="241"/>
    <cellStyle name="Good_база" xfId="242"/>
    <cellStyle name="Heading 1" xfId="243"/>
    <cellStyle name="Heading 1 2" xfId="244"/>
    <cellStyle name="Heading 1 2 2" xfId="245"/>
    <cellStyle name="Heading 1 3" xfId="246"/>
    <cellStyle name="Heading 1_база" xfId="247"/>
    <cellStyle name="Heading 2" xfId="248"/>
    <cellStyle name="Heading 2 2" xfId="249"/>
    <cellStyle name="Heading 2 2 2" xfId="250"/>
    <cellStyle name="Heading 2 3" xfId="251"/>
    <cellStyle name="Heading 2_база" xfId="252"/>
    <cellStyle name="Heading 3" xfId="253"/>
    <cellStyle name="Heading 3 2" xfId="254"/>
    <cellStyle name="Heading 3 2 2" xfId="255"/>
    <cellStyle name="Heading 3 3" xfId="256"/>
    <cellStyle name="Heading 3_база" xfId="257"/>
    <cellStyle name="Heading 4" xfId="258"/>
    <cellStyle name="Heading 4 2" xfId="259"/>
    <cellStyle name="Heading 4 2 2" xfId="260"/>
    <cellStyle name="Heading 4 3" xfId="261"/>
    <cellStyle name="Heading 4_база" xfId="262"/>
    <cellStyle name="Iau?iue_ ailri.yeiiie." xfId="263"/>
    <cellStyle name="Input" xfId="264"/>
    <cellStyle name="Input 2" xfId="265"/>
    <cellStyle name="Input 2 2" xfId="266"/>
    <cellStyle name="Input 3" xfId="267"/>
    <cellStyle name="Input_база" xfId="268"/>
    <cellStyle name="Linked Cell" xfId="269"/>
    <cellStyle name="Linked Cell 2" xfId="270"/>
    <cellStyle name="Linked Cell 2 2" xfId="271"/>
    <cellStyle name="Linked Cell 3" xfId="272"/>
    <cellStyle name="Linked Cell_база" xfId="273"/>
    <cellStyle name="Neutral" xfId="274"/>
    <cellStyle name="Neutral 2" xfId="275"/>
    <cellStyle name="Neutral 2 2" xfId="276"/>
    <cellStyle name="Neutral 3" xfId="277"/>
    <cellStyle name="Neutral_база" xfId="278"/>
    <cellStyle name="normal" xfId="279"/>
    <cellStyle name="normal 2" xfId="280"/>
    <cellStyle name="Normal_Адр.список школ  ПИР " xfId="281"/>
    <cellStyle name="Note" xfId="282"/>
    <cellStyle name="Note 2" xfId="283"/>
    <cellStyle name="Note 2 2" xfId="284"/>
    <cellStyle name="Note 3" xfId="285"/>
    <cellStyle name="Note_база" xfId="286"/>
    <cellStyle name="Nun??c [0]_ ciodrnnd." xfId="287"/>
    <cellStyle name="Nun??c_ ciodrnnd." xfId="288"/>
    <cellStyle name="Output" xfId="289"/>
    <cellStyle name="Output 2" xfId="290"/>
    <cellStyle name="Output 2 2" xfId="291"/>
    <cellStyle name="Output 3" xfId="292"/>
    <cellStyle name="Output_база" xfId="293"/>
    <cellStyle name="Percent" xfId="294"/>
    <cellStyle name="Percent 2" xfId="295"/>
    <cellStyle name="Percent_прил 2-12" xfId="296"/>
    <cellStyle name="S0" xfId="297"/>
    <cellStyle name="S1" xfId="298"/>
    <cellStyle name="S10" xfId="299"/>
    <cellStyle name="S10 65" xfId="300"/>
    <cellStyle name="S2" xfId="301"/>
    <cellStyle name="S3" xfId="302"/>
    <cellStyle name="S4" xfId="303"/>
    <cellStyle name="S5" xfId="304"/>
    <cellStyle name="S6" xfId="305"/>
    <cellStyle name="S7" xfId="306"/>
    <cellStyle name="S8" xfId="307"/>
    <cellStyle name="S9" xfId="308"/>
    <cellStyle name="Sheet Title" xfId="309"/>
    <cellStyle name="Sheet Title 2" xfId="310"/>
    <cellStyle name="Sheet Title 3" xfId="311"/>
    <cellStyle name="Sheet Title_база" xfId="312"/>
    <cellStyle name="Title" xfId="313"/>
    <cellStyle name="Total" xfId="314"/>
    <cellStyle name="Total 2" xfId="315"/>
    <cellStyle name="Total 2 2" xfId="316"/>
    <cellStyle name="Total 3" xfId="317"/>
    <cellStyle name="Total_база" xfId="318"/>
    <cellStyle name="Warning Text" xfId="319"/>
    <cellStyle name="Warning Text 2" xfId="320"/>
    <cellStyle name="Warning Text 3" xfId="321"/>
    <cellStyle name="Warning Text_база" xfId="322"/>
    <cellStyle name="Акцент1 2" xfId="323"/>
    <cellStyle name="Акцент2 2" xfId="324"/>
    <cellStyle name="Акцент3 2" xfId="325"/>
    <cellStyle name="Акцент4 2" xfId="326"/>
    <cellStyle name="Акцент5 2" xfId="327"/>
    <cellStyle name="Акцент6 2" xfId="328"/>
    <cellStyle name="Ввод  2" xfId="329"/>
    <cellStyle name="Вывод 2" xfId="330"/>
    <cellStyle name="Вычисление 2" xfId="331"/>
    <cellStyle name="Денежный 2" xfId="332"/>
    <cellStyle name="Денежный 2 2" xfId="333"/>
    <cellStyle name="Денежный 3" xfId="334"/>
    <cellStyle name="ельводхоз" xfId="335"/>
    <cellStyle name="ельводхоз 2" xfId="336"/>
    <cellStyle name="Заголовок 1 2" xfId="337"/>
    <cellStyle name="Заголовок 2 2" xfId="338"/>
    <cellStyle name="Заголовок 3 2" xfId="339"/>
    <cellStyle name="Заголовок 4 2" xfId="340"/>
    <cellStyle name="Итог 2" xfId="341"/>
    <cellStyle name="Контрольная ячейка 2" xfId="342"/>
    <cellStyle name="Название 2" xfId="343"/>
    <cellStyle name="Нейтральный 2" xfId="344"/>
    <cellStyle name="Обычный" xfId="0" builtinId="0"/>
    <cellStyle name="Обычный 13 2" xfId="418"/>
    <cellStyle name="Обычный 15" xfId="345"/>
    <cellStyle name="Обычный 15 2" xfId="346"/>
    <cellStyle name="Обычный 2" xfId="347"/>
    <cellStyle name="Обычный 2 2" xfId="348"/>
    <cellStyle name="Обычный 2 2 2" xfId="349"/>
    <cellStyle name="Обычный 2 2 3" xfId="350"/>
    <cellStyle name="Обычный 2 2 4" xfId="351"/>
    <cellStyle name="Обычный 2 2_2-1 Ибрагимов Г И" xfId="352"/>
    <cellStyle name="Обычный 2 3" xfId="353"/>
    <cellStyle name="Обычный 2_2011_музыка рассмотритиель" xfId="354"/>
    <cellStyle name="Обычный 3" xfId="355"/>
    <cellStyle name="Обычный 4" xfId="356"/>
    <cellStyle name="Обычный 4 2" xfId="357"/>
    <cellStyle name="Обычный 5" xfId="358"/>
    <cellStyle name="Обычный 5 2" xfId="359"/>
    <cellStyle name="Обычный 5 2 2" xfId="360"/>
    <cellStyle name="Обычный 5 2 2 2" xfId="414"/>
    <cellStyle name="Обычный 5 2 3" xfId="413"/>
    <cellStyle name="Обычный 6" xfId="361"/>
    <cellStyle name="Обычный_ИП2006 - Адресная часть" xfId="362"/>
    <cellStyle name="Плохой 2" xfId="363"/>
    <cellStyle name="Пояснение 2" xfId="364"/>
    <cellStyle name="Примечание 2" xfId="365"/>
    <cellStyle name="Примечание 3" xfId="366"/>
    <cellStyle name="Процентный" xfId="367" builtinId="5"/>
    <cellStyle name="Процентный 2" xfId="368"/>
    <cellStyle name="Процентный 2 2" xfId="369"/>
    <cellStyle name="Процентный 2 3" xfId="370"/>
    <cellStyle name="Процентный 2_база" xfId="371"/>
    <cellStyle name="Процентный 3" xfId="372"/>
    <cellStyle name="Связанная ячейка 2" xfId="373"/>
    <cellStyle name="Стиль 1" xfId="374"/>
    <cellStyle name="Стиль 1 2" xfId="375"/>
    <cellStyle name="Стиль 1 2 2" xfId="376"/>
    <cellStyle name="Стиль 1 2_вводимые объекты 2013" xfId="377"/>
    <cellStyle name="Стиль 1 3" xfId="378"/>
    <cellStyle name="Стиль 1 4" xfId="379"/>
    <cellStyle name="Стиль 1 5" xfId="380"/>
    <cellStyle name="Стиль 1 6" xfId="381"/>
    <cellStyle name="Стиль 1 7" xfId="382"/>
    <cellStyle name="Стиль 1_база" xfId="383"/>
    <cellStyle name="Текст предупреждения 2" xfId="384"/>
    <cellStyle name="Тысячи [0]_  осн" xfId="385"/>
    <cellStyle name="Тысячи_  осн" xfId="386"/>
    <cellStyle name="Финансовый" xfId="387" builtinId="3"/>
    <cellStyle name="Финансовый [0] 2" xfId="388"/>
    <cellStyle name="Финансовый [0] 2 2" xfId="389"/>
    <cellStyle name="Финансовый 2" xfId="390"/>
    <cellStyle name="Финансовый 2 2" xfId="391"/>
    <cellStyle name="Финансовый 2 2 2" xfId="392"/>
    <cellStyle name="Финансовый 2 3" xfId="393"/>
    <cellStyle name="Финансовый 2 4" xfId="394"/>
    <cellStyle name="Финансовый 2_2011_музыка рассмотритиель" xfId="395"/>
    <cellStyle name="Финансовый 3" xfId="396"/>
    <cellStyle name="Финансовый 3 2" xfId="397"/>
    <cellStyle name="Финансовый 3 2 2" xfId="398"/>
    <cellStyle name="Финансовый 3 2_Не введённые объекты" xfId="399"/>
    <cellStyle name="Финансовый 3 3" xfId="400"/>
    <cellStyle name="Финансовый 3 4" xfId="401"/>
    <cellStyle name="Финансовый 3 5" xfId="402"/>
    <cellStyle name="Финансовый 3 5 2" xfId="415"/>
    <cellStyle name="Финансовый 3 6" xfId="403"/>
    <cellStyle name="Финансовый 3 6 2" xfId="416"/>
    <cellStyle name="Финансовый 3 7" xfId="404"/>
    <cellStyle name="Финансовый 3 7 2" xfId="417"/>
    <cellStyle name="Финансовый 3_база" xfId="405"/>
    <cellStyle name="Финансовый 4" xfId="406"/>
    <cellStyle name="Финансовый 4 2" xfId="407"/>
    <cellStyle name="Финансовый 4 2 2" xfId="408"/>
    <cellStyle name="Финансовый 4 3" xfId="409"/>
    <cellStyle name="Финансовый 5" xfId="410"/>
    <cellStyle name="Финансовый 6" xfId="411"/>
    <cellStyle name="Хороший 2" xfId="412"/>
  </cellStyles>
  <dxfs count="3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J116"/>
  <sheetViews>
    <sheetView tabSelected="1" view="pageBreakPreview" zoomScale="40" zoomScaleNormal="40" zoomScaleSheetLayoutView="40" workbookViewId="0">
      <selection activeCell="AB3" sqref="AB3:AC4"/>
    </sheetView>
  </sheetViews>
  <sheetFormatPr defaultColWidth="9.140625" defaultRowHeight="30.75"/>
  <cols>
    <col min="1" max="1" width="12.28515625" style="237" customWidth="1"/>
    <col min="2" max="2" width="121" style="249" customWidth="1"/>
    <col min="3" max="3" width="25.42578125" style="249" customWidth="1"/>
    <col min="4" max="4" width="30" style="239" customWidth="1"/>
    <col min="5" max="5" width="16.140625" style="239" customWidth="1"/>
    <col min="6" max="6" width="34" style="239" customWidth="1"/>
    <col min="7" max="8" width="28.7109375" style="239" customWidth="1"/>
    <col min="9" max="10" width="31.85546875" style="239" hidden="1" customWidth="1"/>
    <col min="11" max="12" width="32.42578125" style="240" hidden="1" customWidth="1"/>
    <col min="13" max="13" width="25.7109375" style="239" hidden="1" customWidth="1"/>
    <col min="14" max="14" width="25.42578125" style="239" customWidth="1"/>
    <col min="15" max="15" width="30.5703125" style="239" customWidth="1"/>
    <col min="16" max="16" width="18.7109375" style="239" hidden="1" customWidth="1"/>
    <col min="17" max="17" width="30.7109375" style="239" customWidth="1"/>
    <col min="18" max="18" width="31.85546875" style="239" hidden="1" customWidth="1"/>
    <col min="19" max="19" width="35.85546875" style="240" hidden="1" customWidth="1"/>
    <col min="20" max="20" width="32.42578125" style="240" hidden="1" customWidth="1"/>
    <col min="21" max="21" width="26.5703125" style="240" customWidth="1"/>
    <col min="22" max="22" width="25.7109375" style="239" customWidth="1"/>
    <col min="23" max="23" width="25.7109375" style="239" hidden="1" customWidth="1"/>
    <col min="24" max="24" width="25.28515625" style="241" hidden="1" customWidth="1"/>
    <col min="25" max="25" width="42.7109375" style="242" hidden="1" customWidth="1"/>
    <col min="26" max="26" width="29.28515625" style="242" hidden="1" customWidth="1"/>
    <col min="27" max="27" width="60.5703125" style="243" hidden="1" customWidth="1"/>
    <col min="28" max="28" width="240.7109375" style="119" customWidth="1"/>
    <col min="29" max="29" width="190.28515625" style="119" customWidth="1"/>
    <col min="30" max="30" width="12.85546875" style="119" bestFit="1" customWidth="1"/>
    <col min="31" max="33" width="9.140625" style="119"/>
    <col min="34" max="34" width="15.140625" style="119" customWidth="1"/>
    <col min="35" max="35" width="9.140625" style="119"/>
    <col min="36" max="36" width="15.5703125" style="119" customWidth="1"/>
    <col min="37" max="16384" width="9.140625" style="119"/>
  </cols>
  <sheetData>
    <row r="1" spans="1:34" ht="93.75" customHeight="1">
      <c r="A1" s="272" t="s">
        <v>332</v>
      </c>
      <c r="B1" s="272"/>
      <c r="C1" s="272"/>
      <c r="D1" s="272"/>
      <c r="E1" s="272"/>
      <c r="F1" s="272"/>
      <c r="G1" s="272"/>
      <c r="H1" s="272"/>
      <c r="I1" s="272"/>
      <c r="J1" s="272"/>
      <c r="K1" s="272"/>
      <c r="L1" s="272"/>
      <c r="M1" s="272"/>
      <c r="N1" s="272"/>
      <c r="O1" s="272"/>
      <c r="P1" s="272"/>
      <c r="Q1" s="272"/>
      <c r="R1" s="272"/>
      <c r="S1" s="272"/>
      <c r="T1" s="272"/>
      <c r="U1" s="272"/>
      <c r="V1" s="272"/>
      <c r="W1" s="271"/>
      <c r="X1" s="271"/>
      <c r="Y1" s="271"/>
      <c r="Z1" s="271"/>
      <c r="AA1" s="271"/>
      <c r="AB1" s="271"/>
    </row>
    <row r="2" spans="1:34" ht="36.75" customHeight="1">
      <c r="B2" s="238"/>
      <c r="C2" s="238"/>
      <c r="V2" s="244" t="s">
        <v>143</v>
      </c>
      <c r="AD2" s="245"/>
      <c r="AE2" s="245"/>
      <c r="AF2" s="245"/>
      <c r="AG2" s="245"/>
      <c r="AH2" s="245"/>
    </row>
    <row r="3" spans="1:34" s="120" customFormat="1" ht="87" customHeight="1">
      <c r="A3" s="282" t="s">
        <v>0</v>
      </c>
      <c r="B3" s="286" t="s">
        <v>157</v>
      </c>
      <c r="C3" s="286" t="s">
        <v>145</v>
      </c>
      <c r="D3" s="278" t="s">
        <v>154</v>
      </c>
      <c r="E3" s="286" t="s">
        <v>146</v>
      </c>
      <c r="F3" s="286" t="s">
        <v>147</v>
      </c>
      <c r="G3" s="286" t="s">
        <v>1</v>
      </c>
      <c r="H3" s="286" t="s">
        <v>161</v>
      </c>
      <c r="I3" s="286" t="s">
        <v>162</v>
      </c>
      <c r="J3" s="286" t="s">
        <v>163</v>
      </c>
      <c r="K3" s="286" t="s">
        <v>164</v>
      </c>
      <c r="L3" s="286" t="s">
        <v>158</v>
      </c>
      <c r="M3" s="286" t="s">
        <v>159</v>
      </c>
      <c r="N3" s="286" t="s">
        <v>165</v>
      </c>
      <c r="O3" s="273" t="s">
        <v>331</v>
      </c>
      <c r="P3" s="274"/>
      <c r="Q3" s="275"/>
      <c r="R3" s="286" t="s">
        <v>152</v>
      </c>
      <c r="S3" s="286"/>
      <c r="T3" s="286"/>
      <c r="U3" s="286" t="s">
        <v>158</v>
      </c>
      <c r="V3" s="286" t="s">
        <v>159</v>
      </c>
      <c r="W3" s="286" t="s">
        <v>236</v>
      </c>
      <c r="X3" s="318" t="s">
        <v>160</v>
      </c>
      <c r="Y3" s="319" t="s">
        <v>7</v>
      </c>
      <c r="Z3" s="319" t="s">
        <v>155</v>
      </c>
      <c r="AA3" s="319" t="s">
        <v>156</v>
      </c>
      <c r="AB3" s="282" t="s">
        <v>7</v>
      </c>
      <c r="AC3" s="282"/>
    </row>
    <row r="4" spans="1:34" s="120" customFormat="1" ht="60">
      <c r="A4" s="282"/>
      <c r="B4" s="286"/>
      <c r="C4" s="286"/>
      <c r="D4" s="278"/>
      <c r="E4" s="286"/>
      <c r="F4" s="286"/>
      <c r="G4" s="286"/>
      <c r="H4" s="286"/>
      <c r="I4" s="286"/>
      <c r="J4" s="286"/>
      <c r="K4" s="286"/>
      <c r="L4" s="286"/>
      <c r="M4" s="286"/>
      <c r="N4" s="286"/>
      <c r="O4" s="258" t="s">
        <v>62</v>
      </c>
      <c r="P4" s="258"/>
      <c r="Q4" s="257" t="s">
        <v>63</v>
      </c>
      <c r="R4" s="228" t="s">
        <v>149</v>
      </c>
      <c r="S4" s="234" t="s">
        <v>150</v>
      </c>
      <c r="T4" s="234" t="s">
        <v>151</v>
      </c>
      <c r="U4" s="286"/>
      <c r="V4" s="286"/>
      <c r="W4" s="286"/>
      <c r="X4" s="318"/>
      <c r="Y4" s="319"/>
      <c r="Z4" s="319"/>
      <c r="AA4" s="319"/>
      <c r="AB4" s="282"/>
      <c r="AC4" s="282"/>
    </row>
    <row r="5" spans="1:34" s="120" customFormat="1" ht="50.1" hidden="1" customHeight="1">
      <c r="A5" s="167"/>
      <c r="B5" s="168" t="s">
        <v>291</v>
      </c>
      <c r="C5" s="168"/>
      <c r="D5" s="169"/>
      <c r="E5" s="169"/>
      <c r="F5" s="169"/>
      <c r="G5" s="169" t="e">
        <f>SUM(G7:G12)</f>
        <v>#REF!</v>
      </c>
      <c r="H5" s="169" t="e">
        <f t="shared" ref="H5:K5" si="0">SUM(H7:H12)</f>
        <v>#REF!</v>
      </c>
      <c r="I5" s="169" t="e">
        <f t="shared" si="0"/>
        <v>#REF!</v>
      </c>
      <c r="J5" s="169" t="e">
        <f t="shared" si="0"/>
        <v>#REF!</v>
      </c>
      <c r="K5" s="169" t="e">
        <f t="shared" si="0"/>
        <v>#REF!</v>
      </c>
      <c r="L5" s="170" t="e">
        <f>K5/I5</f>
        <v>#REF!</v>
      </c>
      <c r="M5" s="170" t="e">
        <f>K5/J5</f>
        <v>#REF!</v>
      </c>
      <c r="N5" s="169" t="e">
        <f>SUM(N7:N12)</f>
        <v>#REF!</v>
      </c>
      <c r="O5" s="169" t="e">
        <f>SUM(O7:O12)</f>
        <v>#REF!</v>
      </c>
      <c r="P5" s="169" t="e">
        <f>SUM(P7:P12)</f>
        <v>#REF!</v>
      </c>
      <c r="Q5" s="169" t="e">
        <f t="shared" ref="Q5:T5" si="1">SUM(Q7:Q12)</f>
        <v>#REF!</v>
      </c>
      <c r="R5" s="169" t="e">
        <f t="shared" si="1"/>
        <v>#REF!</v>
      </c>
      <c r="S5" s="169" t="e">
        <f t="shared" si="1"/>
        <v>#REF!</v>
      </c>
      <c r="T5" s="169" t="e">
        <f t="shared" si="1"/>
        <v>#REF!</v>
      </c>
      <c r="U5" s="170" t="e">
        <f>Q5/N5</f>
        <v>#REF!</v>
      </c>
      <c r="V5" s="170" t="e">
        <f>Q5/O5</f>
        <v>#REF!</v>
      </c>
      <c r="W5" s="182" t="e">
        <f>Q5/P5</f>
        <v>#REF!</v>
      </c>
      <c r="X5" s="218"/>
      <c r="Y5" s="193"/>
      <c r="Z5" s="193"/>
      <c r="AA5" s="194"/>
      <c r="AB5" s="194"/>
      <c r="AC5" s="269"/>
    </row>
    <row r="6" spans="1:34" s="120" customFormat="1" ht="30" hidden="1">
      <c r="A6" s="211"/>
      <c r="B6" s="234" t="s">
        <v>10</v>
      </c>
      <c r="C6" s="286"/>
      <c r="D6" s="278"/>
      <c r="E6" s="286"/>
      <c r="F6" s="286"/>
      <c r="G6" s="165"/>
      <c r="H6" s="200"/>
      <c r="I6" s="200"/>
      <c r="J6" s="200"/>
      <c r="K6" s="200"/>
      <c r="L6" s="200"/>
      <c r="M6" s="231"/>
      <c r="N6" s="200"/>
      <c r="O6" s="200"/>
      <c r="P6" s="200"/>
      <c r="Q6" s="229"/>
      <c r="R6" s="200"/>
      <c r="S6" s="200"/>
      <c r="T6" s="200"/>
      <c r="U6" s="200"/>
      <c r="V6" s="231"/>
      <c r="W6" s="162"/>
      <c r="X6" s="235"/>
      <c r="Y6" s="236"/>
      <c r="Z6" s="236"/>
      <c r="AA6" s="236"/>
      <c r="AB6" s="287"/>
      <c r="AC6" s="269"/>
    </row>
    <row r="7" spans="1:34" s="120" customFormat="1" ht="39.75" hidden="1" customHeight="1">
      <c r="A7" s="211"/>
      <c r="B7" s="171" t="s">
        <v>153</v>
      </c>
      <c r="C7" s="286"/>
      <c r="D7" s="278"/>
      <c r="E7" s="286"/>
      <c r="F7" s="286"/>
      <c r="G7" s="159" t="e">
        <f>SUM(#REF!,G99)</f>
        <v>#REF!</v>
      </c>
      <c r="H7" s="159" t="e">
        <f>SUM(#REF!,H99)</f>
        <v>#REF!</v>
      </c>
      <c r="I7" s="159" t="e">
        <f>SUM(#REF!,I99)</f>
        <v>#REF!</v>
      </c>
      <c r="J7" s="159" t="e">
        <f>SUM(#REF!,J99)</f>
        <v>#REF!</v>
      </c>
      <c r="K7" s="159" t="e">
        <f>SUM(#REF!,K99)</f>
        <v>#REF!</v>
      </c>
      <c r="L7" s="159" t="e">
        <f>SUM(#REF!,L99)</f>
        <v>#REF!</v>
      </c>
      <c r="M7" s="159" t="e">
        <f>SUM(#REF!,M99)</f>
        <v>#REF!</v>
      </c>
      <c r="N7" s="159" t="e">
        <f>SUM(#REF!,N99)</f>
        <v>#REF!</v>
      </c>
      <c r="O7" s="159" t="e">
        <f>SUM(#REF!,O99)</f>
        <v>#REF!</v>
      </c>
      <c r="P7" s="159" t="e">
        <f>SUM(#REF!,P99)</f>
        <v>#REF!</v>
      </c>
      <c r="Q7" s="159" t="e">
        <f>SUM(#REF!,Q99)</f>
        <v>#REF!</v>
      </c>
      <c r="R7" s="159" t="e">
        <f>SUM(#REF!,R99)</f>
        <v>#REF!</v>
      </c>
      <c r="S7" s="159" t="e">
        <f>SUM(#REF!,S99)</f>
        <v>#REF!</v>
      </c>
      <c r="T7" s="159" t="e">
        <f>SUM(#REF!,T99)</f>
        <v>#REF!</v>
      </c>
      <c r="U7" s="251" t="e">
        <f t="shared" ref="U7:U11" si="2">Q7/N7</f>
        <v>#REF!</v>
      </c>
      <c r="V7" s="252" t="e">
        <f t="shared" ref="V7:V12" si="3">Q7/O7</f>
        <v>#REF!</v>
      </c>
      <c r="W7" s="159" t="e">
        <f>SUM(#REF!,W99)</f>
        <v>#REF!</v>
      </c>
      <c r="X7" s="159" t="e">
        <f>SUM(#REF!,X99)</f>
        <v>#REF!</v>
      </c>
      <c r="Y7" s="159" t="e">
        <f>SUM(#REF!,Y99)</f>
        <v>#REF!</v>
      </c>
      <c r="Z7" s="159" t="e">
        <f>SUM(#REF!,Z99)</f>
        <v>#REF!</v>
      </c>
      <c r="AA7" s="159" t="e">
        <f>SUM(#REF!,AA99)</f>
        <v>#REF!</v>
      </c>
      <c r="AB7" s="287"/>
      <c r="AC7" s="269"/>
    </row>
    <row r="8" spans="1:34" s="120" customFormat="1" ht="39.75" hidden="1" customHeight="1">
      <c r="A8" s="211"/>
      <c r="B8" s="171" t="s">
        <v>142</v>
      </c>
      <c r="C8" s="286"/>
      <c r="D8" s="278"/>
      <c r="E8" s="286"/>
      <c r="F8" s="286"/>
      <c r="G8" s="159" t="e">
        <f>SUM(#REF!,G95,G96,G98,G100,G101,G102,G103,G104,G105,G106,G107,G108,G109,G110,G111,G114)</f>
        <v>#REF!</v>
      </c>
      <c r="H8" s="159" t="e">
        <f>SUM(#REF!,H95,H96,H98,H100,H101,H102,H103,H104,H105,H106,H107,H108,H109,H110,H111,H114)</f>
        <v>#REF!</v>
      </c>
      <c r="I8" s="159" t="e">
        <f>SUM(#REF!,I95,I96,I98,I100,I101,I102,I103,I104,I105,I106,I107,I108,I109,I110,I111,I114)</f>
        <v>#REF!</v>
      </c>
      <c r="J8" s="159" t="e">
        <f>SUM(#REF!,J95,J96,J98,J100,J101,J102,J103,J104,J105,J106,J107,J108,J109,J110,J111,J114)</f>
        <v>#REF!</v>
      </c>
      <c r="K8" s="159" t="e">
        <f>SUM(#REF!,K95,K96,K98,K100,K101,K102,K103,K104,K105,K106,K107,K108,K109,K110,K111,K114)</f>
        <v>#REF!</v>
      </c>
      <c r="L8" s="159" t="e">
        <f>SUM(#REF!,L95,L96,L98,L100,L101,L102,L103,L104,L105,L106,L107,L108,L109,L110,L111,L114)</f>
        <v>#REF!</v>
      </c>
      <c r="M8" s="159" t="e">
        <f>SUM(#REF!,M95,M96,M98,M100,M101,M102,M103,M104,M105,M106,M107,M108,M109,M110,M111,M114)</f>
        <v>#REF!</v>
      </c>
      <c r="N8" s="159" t="e">
        <f>SUM(#REF!,N95,N96,N98,N100,N101,N102,N103,N104,N105,N106,N107,N108,N109,N110,N111,N114)</f>
        <v>#REF!</v>
      </c>
      <c r="O8" s="159" t="e">
        <f>SUM(#REF!,O95,O96,O98,O100,O101,O102,O103,O104,O105,O106,O107,O108,O109,O110,O111,O114)</f>
        <v>#REF!</v>
      </c>
      <c r="P8" s="159" t="e">
        <f>SUM(#REF!,P95,P96,P98,P100,P101,P102,P103,P104,P105,P106,P107,P108,P109,P110,P111,P114)</f>
        <v>#REF!</v>
      </c>
      <c r="Q8" s="159" t="e">
        <f>SUM(#REF!,Q95,Q96,Q98,Q100,Q101,Q102,Q103,Q104,Q105,Q106,Q107,Q108,Q109,Q110,Q111,Q114)</f>
        <v>#REF!</v>
      </c>
      <c r="R8" s="159" t="e">
        <f>SUM(#REF!,R31,R36,R41,R54,R58,R64,R65,R66,R67,R68,R69,R70,R77,R73)</f>
        <v>#REF!</v>
      </c>
      <c r="S8" s="159" t="e">
        <f>SUM(#REF!,S31,S36,S41,S54,S58,S64,S65,S66,S67,S68,S69,S70,S77,S73)</f>
        <v>#REF!</v>
      </c>
      <c r="T8" s="159" t="e">
        <f>SUM(#REF!,T31,T36,T41,T54,T58,T64,T65,T66,T67,T68,T69,T70,T77,T73)</f>
        <v>#REF!</v>
      </c>
      <c r="U8" s="251" t="e">
        <f t="shared" si="2"/>
        <v>#REF!</v>
      </c>
      <c r="V8" s="252" t="e">
        <f t="shared" si="3"/>
        <v>#REF!</v>
      </c>
      <c r="W8" s="163" t="e">
        <f t="shared" ref="W8:W12" si="4">Q8/P8</f>
        <v>#REF!</v>
      </c>
      <c r="X8" s="254"/>
      <c r="Y8" s="233"/>
      <c r="Z8" s="233"/>
      <c r="AA8" s="233"/>
      <c r="AB8" s="287"/>
      <c r="AC8" s="269"/>
    </row>
    <row r="9" spans="1:34" s="120" customFormat="1" ht="63.75" hidden="1" customHeight="1">
      <c r="A9" s="211"/>
      <c r="B9" s="171" t="s">
        <v>148</v>
      </c>
      <c r="C9" s="286"/>
      <c r="D9" s="278"/>
      <c r="E9" s="286"/>
      <c r="F9" s="286"/>
      <c r="G9" s="159" t="e">
        <f>SUM(#REF!)</f>
        <v>#REF!</v>
      </c>
      <c r="H9" s="159" t="e">
        <f>SUM(#REF!)</f>
        <v>#REF!</v>
      </c>
      <c r="I9" s="159" t="e">
        <f>SUM(#REF!)</f>
        <v>#REF!</v>
      </c>
      <c r="J9" s="159" t="e">
        <f>SUM(#REF!)</f>
        <v>#REF!</v>
      </c>
      <c r="K9" s="159" t="e">
        <f>SUM(#REF!)</f>
        <v>#REF!</v>
      </c>
      <c r="L9" s="159" t="e">
        <f>SUM(#REF!)</f>
        <v>#REF!</v>
      </c>
      <c r="M9" s="159" t="e">
        <f>SUM(#REF!)</f>
        <v>#REF!</v>
      </c>
      <c r="N9" s="159" t="e">
        <f>SUM(#REF!)</f>
        <v>#REF!</v>
      </c>
      <c r="O9" s="159" t="e">
        <f>SUM(#REF!)</f>
        <v>#REF!</v>
      </c>
      <c r="P9" s="159" t="e">
        <f>SUM(#REF!)</f>
        <v>#REF!</v>
      </c>
      <c r="Q9" s="159" t="e">
        <f>SUM(#REF!)</f>
        <v>#REF!</v>
      </c>
      <c r="R9" s="159" t="e">
        <f>SUM(#REF!,#REF!,R42,R59,R74)</f>
        <v>#REF!</v>
      </c>
      <c r="S9" s="159" t="e">
        <f>SUM(#REF!,#REF!,S42,S59,S74)</f>
        <v>#REF!</v>
      </c>
      <c r="T9" s="159" t="e">
        <f>SUM(#REF!,#REF!,T42,T59,T74)</f>
        <v>#REF!</v>
      </c>
      <c r="U9" s="251" t="e">
        <f t="shared" si="2"/>
        <v>#REF!</v>
      </c>
      <c r="V9" s="252" t="e">
        <f t="shared" si="3"/>
        <v>#REF!</v>
      </c>
      <c r="W9" s="163" t="e">
        <f t="shared" si="4"/>
        <v>#REF!</v>
      </c>
      <c r="X9" s="254"/>
      <c r="Y9" s="233"/>
      <c r="Z9" s="233"/>
      <c r="AA9" s="233"/>
      <c r="AB9" s="287"/>
      <c r="AC9" s="269"/>
    </row>
    <row r="10" spans="1:34" s="120" customFormat="1" ht="39.75" hidden="1" customHeight="1">
      <c r="A10" s="211"/>
      <c r="B10" s="171" t="s">
        <v>87</v>
      </c>
      <c r="C10" s="286"/>
      <c r="D10" s="278"/>
      <c r="E10" s="286"/>
      <c r="F10" s="286"/>
      <c r="G10" s="159" t="e">
        <f>SUM(#REF!,G116)</f>
        <v>#REF!</v>
      </c>
      <c r="H10" s="159" t="e">
        <f>SUM(#REF!,H116)</f>
        <v>#REF!</v>
      </c>
      <c r="I10" s="159" t="e">
        <f>SUM(#REF!,I116)</f>
        <v>#REF!</v>
      </c>
      <c r="J10" s="159" t="e">
        <f>SUM(#REF!,J116)</f>
        <v>#REF!</v>
      </c>
      <c r="K10" s="159" t="e">
        <f>SUM(#REF!,K116)</f>
        <v>#REF!</v>
      </c>
      <c r="L10" s="159" t="e">
        <f>SUM(#REF!,L116)</f>
        <v>#REF!</v>
      </c>
      <c r="M10" s="159" t="e">
        <f>SUM(#REF!,M116)</f>
        <v>#REF!</v>
      </c>
      <c r="N10" s="159" t="e">
        <f>SUM(#REF!,N116)</f>
        <v>#REF!</v>
      </c>
      <c r="O10" s="159" t="e">
        <f>SUM(#REF!,O116)</f>
        <v>#REF!</v>
      </c>
      <c r="P10" s="159" t="e">
        <f>SUM(#REF!,P116)</f>
        <v>#REF!</v>
      </c>
      <c r="Q10" s="159" t="e">
        <f>SUM(#REF!,Q116)</f>
        <v>#REF!</v>
      </c>
      <c r="R10" s="159">
        <f>SUM(R43,R75,R82)</f>
        <v>1.17</v>
      </c>
      <c r="S10" s="159">
        <f>SUM(S43,S75,S82)</f>
        <v>1.5</v>
      </c>
      <c r="T10" s="159">
        <f>SUM(T43,T75,T82)</f>
        <v>1.48</v>
      </c>
      <c r="U10" s="251" t="e">
        <f t="shared" si="2"/>
        <v>#REF!</v>
      </c>
      <c r="V10" s="252" t="e">
        <f t="shared" si="3"/>
        <v>#REF!</v>
      </c>
      <c r="W10" s="163" t="e">
        <f t="shared" si="4"/>
        <v>#REF!</v>
      </c>
      <c r="X10" s="254"/>
      <c r="Y10" s="233"/>
      <c r="Z10" s="233"/>
      <c r="AA10" s="233"/>
      <c r="AB10" s="287"/>
      <c r="AC10" s="269"/>
    </row>
    <row r="11" spans="1:34" s="120" customFormat="1" ht="39.75" hidden="1" customHeight="1">
      <c r="A11" s="211"/>
      <c r="B11" s="171" t="s">
        <v>13</v>
      </c>
      <c r="C11" s="286"/>
      <c r="D11" s="278"/>
      <c r="E11" s="286"/>
      <c r="F11" s="286"/>
      <c r="G11" s="159" t="e">
        <f>SUM(#REF!)</f>
        <v>#REF!</v>
      </c>
      <c r="H11" s="159" t="e">
        <f>SUM(#REF!)</f>
        <v>#REF!</v>
      </c>
      <c r="I11" s="159" t="e">
        <f>SUM(#REF!)</f>
        <v>#REF!</v>
      </c>
      <c r="J11" s="159" t="e">
        <f>SUM(#REF!)</f>
        <v>#REF!</v>
      </c>
      <c r="K11" s="159" t="e">
        <f>SUM(#REF!)</f>
        <v>#REF!</v>
      </c>
      <c r="L11" s="159" t="e">
        <f>SUM(#REF!)</f>
        <v>#REF!</v>
      </c>
      <c r="M11" s="159" t="e">
        <f>SUM(#REF!)</f>
        <v>#REF!</v>
      </c>
      <c r="N11" s="159" t="e">
        <f>SUM(#REF!)</f>
        <v>#REF!</v>
      </c>
      <c r="O11" s="159" t="e">
        <f>SUM(#REF!)</f>
        <v>#REF!</v>
      </c>
      <c r="P11" s="159" t="e">
        <f>SUM(#REF!)</f>
        <v>#REF!</v>
      </c>
      <c r="Q11" s="159" t="e">
        <f>SUM(#REF!)</f>
        <v>#REF!</v>
      </c>
      <c r="R11" s="159" t="e">
        <f>SUM(#REF!)</f>
        <v>#REF!</v>
      </c>
      <c r="S11" s="159" t="e">
        <f>SUM(#REF!)</f>
        <v>#REF!</v>
      </c>
      <c r="T11" s="159" t="e">
        <f>SUM(#REF!)</f>
        <v>#REF!</v>
      </c>
      <c r="U11" s="251" t="e">
        <f t="shared" si="2"/>
        <v>#REF!</v>
      </c>
      <c r="V11" s="252" t="e">
        <f t="shared" si="3"/>
        <v>#REF!</v>
      </c>
      <c r="W11" s="163" t="e">
        <f t="shared" si="4"/>
        <v>#REF!</v>
      </c>
      <c r="X11" s="254"/>
      <c r="Y11" s="233"/>
      <c r="Z11" s="233"/>
      <c r="AA11" s="233"/>
      <c r="AB11" s="287"/>
      <c r="AC11" s="269"/>
    </row>
    <row r="12" spans="1:34" s="120" customFormat="1" ht="39.75" hidden="1" customHeight="1">
      <c r="A12" s="211"/>
      <c r="B12" s="171" t="s">
        <v>144</v>
      </c>
      <c r="C12" s="286"/>
      <c r="D12" s="278"/>
      <c r="E12" s="286"/>
      <c r="F12" s="286"/>
      <c r="G12" s="159" t="e">
        <f>SUM(#REF!,G115)</f>
        <v>#REF!</v>
      </c>
      <c r="H12" s="159" t="e">
        <f>SUM(#REF!,H115)</f>
        <v>#REF!</v>
      </c>
      <c r="I12" s="159" t="e">
        <f>SUM(#REF!,I115)</f>
        <v>#REF!</v>
      </c>
      <c r="J12" s="159" t="e">
        <f>SUM(#REF!,J115)</f>
        <v>#REF!</v>
      </c>
      <c r="K12" s="159" t="e">
        <f>SUM(#REF!,K115)</f>
        <v>#REF!</v>
      </c>
      <c r="L12" s="159" t="e">
        <f>SUM(#REF!,L115)</f>
        <v>#REF!</v>
      </c>
      <c r="M12" s="159" t="e">
        <f>SUM(#REF!,M115)</f>
        <v>#REF!</v>
      </c>
      <c r="N12" s="159" t="e">
        <f>SUM(#REF!,N115)</f>
        <v>#REF!</v>
      </c>
      <c r="O12" s="159" t="e">
        <f>SUM(#REF!,O115)</f>
        <v>#REF!</v>
      </c>
      <c r="P12" s="159" t="e">
        <f>SUM(#REF!,P115)</f>
        <v>#REF!</v>
      </c>
      <c r="Q12" s="159" t="e">
        <f>SUM(#REF!,Q115)</f>
        <v>#REF!</v>
      </c>
      <c r="R12" s="159">
        <f>SUM(R27,R32,R37,R43,R47,R51,R60,R83,R84)</f>
        <v>2.61</v>
      </c>
      <c r="S12" s="159">
        <f>SUM(S27,S32,S37,S43,S47,S51,S60,S83,S84)</f>
        <v>1.1000000000000001</v>
      </c>
      <c r="T12" s="159">
        <f>SUM(T27,T32,T37,T43,T47,T51,T60,T83,T84)</f>
        <v>0.26</v>
      </c>
      <c r="U12" s="253" t="e">
        <f>Q12/N12</f>
        <v>#REF!</v>
      </c>
      <c r="V12" s="252" t="e">
        <f t="shared" si="3"/>
        <v>#REF!</v>
      </c>
      <c r="W12" s="163" t="e">
        <f t="shared" si="4"/>
        <v>#REF!</v>
      </c>
      <c r="X12" s="254"/>
      <c r="Y12" s="233"/>
      <c r="Z12" s="233"/>
      <c r="AA12" s="233"/>
      <c r="AB12" s="287"/>
      <c r="AC12" s="269"/>
    </row>
    <row r="13" spans="1:34" s="120" customFormat="1" ht="50.1" customHeight="1">
      <c r="A13" s="167"/>
      <c r="B13" s="168" t="s">
        <v>292</v>
      </c>
      <c r="C13" s="168"/>
      <c r="D13" s="169"/>
      <c r="E13" s="169"/>
      <c r="F13" s="169"/>
      <c r="G13" s="169">
        <f>G15+G17</f>
        <v>176</v>
      </c>
      <c r="H13" s="169">
        <f t="shared" ref="H13:Q13" si="5">H15+H17</f>
        <v>153.22</v>
      </c>
      <c r="I13" s="169">
        <f t="shared" si="5"/>
        <v>45</v>
      </c>
      <c r="J13" s="169">
        <f t="shared" si="5"/>
        <v>13.5</v>
      </c>
      <c r="K13" s="169">
        <f t="shared" si="5"/>
        <v>27</v>
      </c>
      <c r="L13" s="169">
        <f t="shared" si="5"/>
        <v>1.2</v>
      </c>
      <c r="M13" s="169">
        <f t="shared" si="5"/>
        <v>3.9</v>
      </c>
      <c r="N13" s="169">
        <f t="shared" si="5"/>
        <v>45</v>
      </c>
      <c r="O13" s="169">
        <f t="shared" si="5"/>
        <v>21</v>
      </c>
      <c r="P13" s="169">
        <f t="shared" si="5"/>
        <v>19</v>
      </c>
      <c r="Q13" s="169">
        <f t="shared" si="5"/>
        <v>34.6</v>
      </c>
      <c r="R13" s="169" t="e">
        <f>SUM(#REF!)</f>
        <v>#REF!</v>
      </c>
      <c r="S13" s="169" t="e">
        <f>SUM(#REF!)</f>
        <v>#REF!</v>
      </c>
      <c r="T13" s="169" t="e">
        <f>SUM(#REF!)</f>
        <v>#REF!</v>
      </c>
      <c r="U13" s="170">
        <f>Q13/N13</f>
        <v>0.76888888888888896</v>
      </c>
      <c r="V13" s="170">
        <f>Q13/O13</f>
        <v>1.6476190476190478</v>
      </c>
      <c r="W13" s="182">
        <f>Q13/P13</f>
        <v>1.8210526315789475</v>
      </c>
      <c r="X13" s="218"/>
      <c r="Y13" s="193"/>
      <c r="Z13" s="193"/>
      <c r="AA13" s="194"/>
      <c r="AB13" s="281"/>
      <c r="AC13" s="281"/>
    </row>
    <row r="14" spans="1:34" s="120" customFormat="1">
      <c r="A14" s="211"/>
      <c r="B14" s="234" t="s">
        <v>10</v>
      </c>
      <c r="C14" s="264"/>
      <c r="D14" s="267"/>
      <c r="E14" s="267"/>
      <c r="F14" s="267"/>
      <c r="G14" s="185"/>
      <c r="H14" s="224"/>
      <c r="I14" s="224"/>
      <c r="J14" s="224"/>
      <c r="K14" s="224"/>
      <c r="L14" s="224"/>
      <c r="M14" s="250"/>
      <c r="N14" s="224"/>
      <c r="O14" s="224"/>
      <c r="P14" s="224"/>
      <c r="Q14" s="159"/>
      <c r="R14" s="224"/>
      <c r="S14" s="224"/>
      <c r="T14" s="224"/>
      <c r="U14" s="224"/>
      <c r="V14" s="250"/>
      <c r="W14" s="163"/>
      <c r="X14" s="268"/>
      <c r="Y14" s="265"/>
      <c r="Z14" s="265"/>
      <c r="AA14" s="266"/>
      <c r="AB14" s="280"/>
      <c r="AC14" s="280"/>
    </row>
    <row r="15" spans="1:34" s="120" customFormat="1" ht="390" customHeight="1">
      <c r="A15" s="277">
        <v>1</v>
      </c>
      <c r="B15" s="278" t="s">
        <v>301</v>
      </c>
      <c r="C15" s="283" t="s">
        <v>191</v>
      </c>
      <c r="D15" s="283" t="s">
        <v>222</v>
      </c>
      <c r="E15" s="283" t="s">
        <v>189</v>
      </c>
      <c r="F15" s="284" t="s">
        <v>298</v>
      </c>
      <c r="G15" s="285">
        <v>150</v>
      </c>
      <c r="H15" s="285">
        <v>134.94</v>
      </c>
      <c r="I15" s="255">
        <v>30</v>
      </c>
      <c r="J15" s="255">
        <v>7.5</v>
      </c>
      <c r="K15" s="255">
        <v>18</v>
      </c>
      <c r="L15" s="162">
        <f t="shared" ref="L15" si="6">K15/I15</f>
        <v>0.6</v>
      </c>
      <c r="M15" s="162">
        <f t="shared" ref="M15" si="7">K15/J15</f>
        <v>2.4</v>
      </c>
      <c r="N15" s="285">
        <f>I15</f>
        <v>30</v>
      </c>
      <c r="O15" s="285">
        <v>12.5</v>
      </c>
      <c r="P15" s="255">
        <v>12</v>
      </c>
      <c r="Q15" s="285">
        <v>22.75</v>
      </c>
      <c r="R15" s="255">
        <v>1.5</v>
      </c>
      <c r="S15" s="255"/>
      <c r="T15" s="255"/>
      <c r="U15" s="276">
        <f>Q15/N15</f>
        <v>0.7583333333333333</v>
      </c>
      <c r="V15" s="276">
        <f>Q15/O15</f>
        <v>1.82</v>
      </c>
      <c r="W15" s="162">
        <f>Q15/P15</f>
        <v>1.8958333333333333</v>
      </c>
      <c r="X15" s="261"/>
      <c r="Y15" s="262"/>
      <c r="Z15" s="261"/>
      <c r="AA15" s="263"/>
      <c r="AB15" s="279" t="s">
        <v>329</v>
      </c>
      <c r="AC15" s="279"/>
    </row>
    <row r="16" spans="1:34" s="120" customFormat="1" ht="352.5" customHeight="1">
      <c r="A16" s="277"/>
      <c r="B16" s="278"/>
      <c r="C16" s="283"/>
      <c r="D16" s="283"/>
      <c r="E16" s="283"/>
      <c r="F16" s="284"/>
      <c r="G16" s="285"/>
      <c r="H16" s="285"/>
      <c r="I16" s="255"/>
      <c r="J16" s="255"/>
      <c r="K16" s="255"/>
      <c r="L16" s="162"/>
      <c r="M16" s="162"/>
      <c r="N16" s="285"/>
      <c r="O16" s="285"/>
      <c r="P16" s="255"/>
      <c r="Q16" s="285"/>
      <c r="R16" s="255"/>
      <c r="S16" s="255"/>
      <c r="T16" s="255"/>
      <c r="U16" s="276"/>
      <c r="V16" s="276"/>
      <c r="W16" s="162"/>
      <c r="X16" s="261"/>
      <c r="Y16" s="262"/>
      <c r="Z16" s="261"/>
      <c r="AA16" s="263"/>
      <c r="AB16" s="279"/>
      <c r="AC16" s="279"/>
    </row>
    <row r="17" spans="1:30" s="120" customFormat="1" ht="409.6" customHeight="1">
      <c r="A17" s="256">
        <v>2</v>
      </c>
      <c r="B17" s="259" t="s">
        <v>302</v>
      </c>
      <c r="C17" s="208" t="s">
        <v>224</v>
      </c>
      <c r="D17" s="208" t="s">
        <v>225</v>
      </c>
      <c r="E17" s="208" t="s">
        <v>189</v>
      </c>
      <c r="F17" s="260" t="s">
        <v>223</v>
      </c>
      <c r="G17" s="255">
        <v>26</v>
      </c>
      <c r="H17" s="255">
        <v>18.28</v>
      </c>
      <c r="I17" s="255">
        <v>15</v>
      </c>
      <c r="J17" s="255">
        <v>6</v>
      </c>
      <c r="K17" s="255">
        <v>9</v>
      </c>
      <c r="L17" s="162">
        <f t="shared" ref="L17" si="8">K17/I17</f>
        <v>0.6</v>
      </c>
      <c r="M17" s="162">
        <f t="shared" ref="M17" si="9">K17/J17</f>
        <v>1.5</v>
      </c>
      <c r="N17" s="255">
        <v>15</v>
      </c>
      <c r="O17" s="255">
        <v>8.5</v>
      </c>
      <c r="P17" s="255">
        <v>7</v>
      </c>
      <c r="Q17" s="255">
        <v>11.85</v>
      </c>
      <c r="R17" s="255">
        <v>1.5</v>
      </c>
      <c r="S17" s="255"/>
      <c r="T17" s="255"/>
      <c r="U17" s="162">
        <f>Q17/N17</f>
        <v>0.78999999999999992</v>
      </c>
      <c r="V17" s="162">
        <f>Q17/O17</f>
        <v>1.3941176470588235</v>
      </c>
      <c r="W17" s="162">
        <f>Q17/P17</f>
        <v>1.6928571428571428</v>
      </c>
      <c r="X17" s="261"/>
      <c r="Y17" s="262"/>
      <c r="Z17" s="261"/>
      <c r="AA17" s="263"/>
      <c r="AB17" s="279" t="s">
        <v>330</v>
      </c>
      <c r="AC17" s="279"/>
    </row>
    <row r="18" spans="1:30" s="120" customFormat="1" hidden="1">
      <c r="A18" s="211"/>
      <c r="B18" s="172"/>
      <c r="C18" s="228"/>
      <c r="D18" s="229"/>
      <c r="E18" s="229"/>
      <c r="F18" s="229"/>
      <c r="G18" s="165"/>
      <c r="H18" s="200"/>
      <c r="I18" s="200"/>
      <c r="J18" s="200"/>
      <c r="K18" s="200"/>
      <c r="L18" s="200"/>
      <c r="M18" s="200"/>
      <c r="N18" s="200"/>
      <c r="O18" s="229"/>
      <c r="P18" s="229"/>
      <c r="Q18" s="229"/>
      <c r="R18" s="200"/>
      <c r="S18" s="200"/>
      <c r="T18" s="200"/>
      <c r="U18" s="200"/>
      <c r="V18" s="200"/>
      <c r="W18" s="162"/>
      <c r="X18" s="230"/>
      <c r="Y18" s="231"/>
      <c r="Z18" s="231"/>
      <c r="AA18" s="233"/>
      <c r="AB18" s="270"/>
    </row>
    <row r="19" spans="1:30" s="120" customFormat="1" hidden="1">
      <c r="A19" s="211"/>
      <c r="B19" s="172"/>
      <c r="C19" s="228"/>
      <c r="D19" s="229"/>
      <c r="E19" s="229"/>
      <c r="F19" s="229"/>
      <c r="G19" s="165"/>
      <c r="H19" s="200"/>
      <c r="I19" s="200"/>
      <c r="J19" s="200"/>
      <c r="K19" s="200"/>
      <c r="L19" s="200"/>
      <c r="M19" s="200"/>
      <c r="N19" s="200"/>
      <c r="O19" s="229"/>
      <c r="P19" s="229"/>
      <c r="Q19" s="229"/>
      <c r="R19" s="200"/>
      <c r="S19" s="200"/>
      <c r="T19" s="200"/>
      <c r="U19" s="200"/>
      <c r="V19" s="200"/>
      <c r="W19" s="162"/>
      <c r="X19" s="230"/>
      <c r="Y19" s="231"/>
      <c r="Z19" s="231"/>
      <c r="AA19" s="233"/>
      <c r="AB19" s="221"/>
    </row>
    <row r="20" spans="1:30" s="120" customFormat="1" hidden="1">
      <c r="A20" s="211"/>
      <c r="B20" s="172"/>
      <c r="C20" s="228"/>
      <c r="D20" s="229"/>
      <c r="E20" s="229"/>
      <c r="F20" s="229"/>
      <c r="G20" s="165"/>
      <c r="H20" s="200"/>
      <c r="I20" s="200"/>
      <c r="J20" s="200"/>
      <c r="K20" s="200"/>
      <c r="L20" s="200"/>
      <c r="M20" s="200"/>
      <c r="N20" s="200"/>
      <c r="O20" s="229"/>
      <c r="P20" s="229"/>
      <c r="Q20" s="229"/>
      <c r="R20" s="200"/>
      <c r="S20" s="200"/>
      <c r="T20" s="200"/>
      <c r="U20" s="200"/>
      <c r="V20" s="200"/>
      <c r="W20" s="162"/>
      <c r="X20" s="230"/>
      <c r="Y20" s="231"/>
      <c r="Z20" s="231"/>
      <c r="AA20" s="233"/>
      <c r="AB20" s="221"/>
    </row>
    <row r="21" spans="1:30" s="120" customFormat="1" hidden="1">
      <c r="A21" s="211"/>
      <c r="B21" s="172"/>
      <c r="C21" s="228"/>
      <c r="D21" s="229"/>
      <c r="E21" s="229"/>
      <c r="F21" s="229"/>
      <c r="G21" s="165"/>
      <c r="H21" s="200"/>
      <c r="I21" s="200"/>
      <c r="J21" s="200"/>
      <c r="K21" s="200"/>
      <c r="L21" s="200"/>
      <c r="M21" s="200"/>
      <c r="N21" s="200"/>
      <c r="O21" s="229"/>
      <c r="P21" s="229"/>
      <c r="Q21" s="229"/>
      <c r="R21" s="200"/>
      <c r="S21" s="200"/>
      <c r="T21" s="200"/>
      <c r="U21" s="200"/>
      <c r="V21" s="200"/>
      <c r="W21" s="162"/>
      <c r="X21" s="230"/>
      <c r="Y21" s="231"/>
      <c r="Z21" s="231"/>
      <c r="AA21" s="233"/>
      <c r="AB21" s="221"/>
    </row>
    <row r="22" spans="1:30" s="120" customFormat="1" hidden="1">
      <c r="A22" s="211"/>
      <c r="B22" s="172"/>
      <c r="C22" s="228"/>
      <c r="D22" s="229"/>
      <c r="E22" s="229"/>
      <c r="F22" s="229"/>
      <c r="G22" s="165"/>
      <c r="H22" s="200"/>
      <c r="I22" s="200"/>
      <c r="J22" s="200"/>
      <c r="K22" s="200"/>
      <c r="L22" s="200"/>
      <c r="M22" s="200"/>
      <c r="N22" s="200"/>
      <c r="O22" s="229"/>
      <c r="P22" s="229"/>
      <c r="Q22" s="229"/>
      <c r="R22" s="200"/>
      <c r="S22" s="200"/>
      <c r="T22" s="200"/>
      <c r="U22" s="200"/>
      <c r="V22" s="200"/>
      <c r="W22" s="162"/>
      <c r="X22" s="230"/>
      <c r="Y22" s="231"/>
      <c r="Z22" s="231"/>
      <c r="AA22" s="233"/>
      <c r="AB22" s="221"/>
    </row>
    <row r="23" spans="1:30" s="120" customFormat="1" hidden="1">
      <c r="A23" s="211"/>
      <c r="B23" s="172"/>
      <c r="C23" s="228"/>
      <c r="D23" s="229"/>
      <c r="E23" s="229"/>
      <c r="F23" s="229"/>
      <c r="G23" s="165"/>
      <c r="H23" s="200"/>
      <c r="I23" s="200"/>
      <c r="J23" s="200"/>
      <c r="K23" s="200"/>
      <c r="L23" s="200"/>
      <c r="M23" s="200"/>
      <c r="N23" s="200"/>
      <c r="O23" s="229"/>
      <c r="P23" s="229"/>
      <c r="Q23" s="229"/>
      <c r="R23" s="200"/>
      <c r="S23" s="200"/>
      <c r="T23" s="200"/>
      <c r="U23" s="200"/>
      <c r="V23" s="200"/>
      <c r="W23" s="162"/>
      <c r="X23" s="230"/>
      <c r="Y23" s="231"/>
      <c r="Z23" s="231"/>
      <c r="AA23" s="233"/>
      <c r="AB23" s="221"/>
    </row>
    <row r="24" spans="1:30" s="120" customFormat="1" hidden="1">
      <c r="A24" s="211"/>
      <c r="B24" s="172"/>
      <c r="C24" s="228"/>
      <c r="D24" s="229"/>
      <c r="E24" s="229"/>
      <c r="F24" s="229"/>
      <c r="G24" s="165"/>
      <c r="H24" s="200"/>
      <c r="I24" s="200"/>
      <c r="J24" s="200"/>
      <c r="K24" s="200"/>
      <c r="L24" s="200"/>
      <c r="M24" s="200"/>
      <c r="N24" s="200"/>
      <c r="O24" s="229"/>
      <c r="P24" s="229"/>
      <c r="Q24" s="229"/>
      <c r="R24" s="200"/>
      <c r="S24" s="200"/>
      <c r="T24" s="200"/>
      <c r="U24" s="200"/>
      <c r="V24" s="200"/>
      <c r="W24" s="162"/>
      <c r="X24" s="230"/>
      <c r="Y24" s="231"/>
      <c r="Z24" s="231"/>
      <c r="AA24" s="233"/>
      <c r="AB24" s="221"/>
    </row>
    <row r="25" spans="1:30" s="120" customFormat="1" hidden="1">
      <c r="A25" s="211"/>
      <c r="B25" s="172"/>
      <c r="C25" s="228"/>
      <c r="D25" s="229"/>
      <c r="E25" s="229"/>
      <c r="F25" s="229"/>
      <c r="G25" s="165"/>
      <c r="H25" s="200"/>
      <c r="I25" s="200"/>
      <c r="J25" s="200"/>
      <c r="K25" s="200"/>
      <c r="L25" s="200"/>
      <c r="M25" s="200"/>
      <c r="N25" s="200"/>
      <c r="O25" s="229"/>
      <c r="P25" s="229"/>
      <c r="Q25" s="229"/>
      <c r="R25" s="200"/>
      <c r="S25" s="200"/>
      <c r="T25" s="200"/>
      <c r="U25" s="200"/>
      <c r="V25" s="200"/>
      <c r="W25" s="162"/>
      <c r="X25" s="230"/>
      <c r="Y25" s="231"/>
      <c r="Z25" s="231"/>
      <c r="AA25" s="233"/>
      <c r="AB25" s="221"/>
    </row>
    <row r="26" spans="1:30" s="120" customFormat="1" hidden="1">
      <c r="A26" s="211"/>
      <c r="B26" s="172"/>
      <c r="C26" s="228"/>
      <c r="D26" s="229"/>
      <c r="E26" s="229"/>
      <c r="F26" s="229"/>
      <c r="G26" s="165"/>
      <c r="H26" s="200"/>
      <c r="I26" s="200"/>
      <c r="J26" s="200"/>
      <c r="K26" s="200"/>
      <c r="L26" s="200"/>
      <c r="M26" s="200"/>
      <c r="N26" s="200"/>
      <c r="O26" s="229"/>
      <c r="P26" s="229"/>
      <c r="Q26" s="229"/>
      <c r="R26" s="200"/>
      <c r="S26" s="200"/>
      <c r="T26" s="200"/>
      <c r="U26" s="200"/>
      <c r="V26" s="200"/>
      <c r="W26" s="162"/>
      <c r="X26" s="230"/>
      <c r="Y26" s="231"/>
      <c r="Z26" s="231"/>
      <c r="AA26" s="233"/>
      <c r="AB26" s="221"/>
    </row>
    <row r="27" spans="1:30" s="247" customFormat="1" ht="409.6" hidden="1" customHeight="1">
      <c r="A27" s="302">
        <v>1</v>
      </c>
      <c r="B27" s="166" t="s">
        <v>166</v>
      </c>
      <c r="C27" s="298" t="s">
        <v>174</v>
      </c>
      <c r="D27" s="308" t="s">
        <v>175</v>
      </c>
      <c r="E27" s="298" t="s">
        <v>176</v>
      </c>
      <c r="F27" s="295" t="s">
        <v>177</v>
      </c>
      <c r="G27" s="200">
        <f>G29+G30</f>
        <v>148.92000000000002</v>
      </c>
      <c r="H27" s="200">
        <f>H29+H30</f>
        <v>94.72</v>
      </c>
      <c r="I27" s="200">
        <f>I29+I30</f>
        <v>43</v>
      </c>
      <c r="J27" s="200">
        <f t="shared" ref="J27:T27" si="10">J29+J30</f>
        <v>11.67</v>
      </c>
      <c r="K27" s="200">
        <f t="shared" si="10"/>
        <v>17.559999999999999</v>
      </c>
      <c r="L27" s="173">
        <f t="shared" si="10"/>
        <v>1.1415591397849463</v>
      </c>
      <c r="M27" s="173">
        <f t="shared" si="10"/>
        <v>3.0968342644320299</v>
      </c>
      <c r="N27" s="200">
        <f t="shared" si="10"/>
        <v>41</v>
      </c>
      <c r="O27" s="229">
        <f>O29+O30</f>
        <v>15.52</v>
      </c>
      <c r="P27" s="229">
        <f t="shared" ref="P27" si="11">P29+P30</f>
        <v>28.369999999999997</v>
      </c>
      <c r="Q27" s="229">
        <f t="shared" si="10"/>
        <v>28.659999999999997</v>
      </c>
      <c r="R27" s="229">
        <f t="shared" si="10"/>
        <v>1.1499999999999999</v>
      </c>
      <c r="S27" s="229">
        <f t="shared" si="10"/>
        <v>1.1000000000000001</v>
      </c>
      <c r="T27" s="229">
        <f t="shared" si="10"/>
        <v>0.02</v>
      </c>
      <c r="U27" s="162">
        <f>Q27/N27</f>
        <v>0.69902439024390239</v>
      </c>
      <c r="V27" s="162">
        <f>Q27/O27</f>
        <v>1.8466494845360824</v>
      </c>
      <c r="W27" s="162">
        <f>Q27/P27</f>
        <v>1.0102220655622136</v>
      </c>
      <c r="X27" s="307"/>
      <c r="Y27" s="303"/>
      <c r="Z27" s="303"/>
      <c r="AA27" s="288"/>
      <c r="AB27" s="289" t="s">
        <v>300</v>
      </c>
    </row>
    <row r="28" spans="1:30" s="247" customFormat="1" ht="141.75" hidden="1" customHeight="1">
      <c r="A28" s="302"/>
      <c r="B28" s="174" t="s">
        <v>10</v>
      </c>
      <c r="C28" s="298"/>
      <c r="D28" s="308"/>
      <c r="E28" s="298"/>
      <c r="F28" s="295"/>
      <c r="G28" s="158"/>
      <c r="H28" s="158"/>
      <c r="I28" s="200"/>
      <c r="J28" s="229"/>
      <c r="K28" s="229"/>
      <c r="L28" s="162"/>
      <c r="M28" s="162"/>
      <c r="N28" s="229"/>
      <c r="O28" s="229"/>
      <c r="P28" s="229"/>
      <c r="Q28" s="229"/>
      <c r="R28" s="229"/>
      <c r="S28" s="229"/>
      <c r="T28" s="229"/>
      <c r="U28" s="163"/>
      <c r="V28" s="163"/>
      <c r="W28" s="162"/>
      <c r="X28" s="307"/>
      <c r="Y28" s="303"/>
      <c r="Z28" s="303"/>
      <c r="AA28" s="288"/>
      <c r="AB28" s="291"/>
    </row>
    <row r="29" spans="1:30" s="247" customFormat="1" ht="409.6" hidden="1" customHeight="1">
      <c r="A29" s="302"/>
      <c r="B29" s="175" t="s">
        <v>142</v>
      </c>
      <c r="C29" s="298"/>
      <c r="D29" s="308"/>
      <c r="E29" s="298"/>
      <c r="F29" s="295"/>
      <c r="G29" s="159">
        <v>68.92</v>
      </c>
      <c r="H29" s="159">
        <v>45.82</v>
      </c>
      <c r="I29" s="159">
        <v>12</v>
      </c>
      <c r="J29" s="159">
        <v>5.37</v>
      </c>
      <c r="K29" s="159">
        <v>11.26</v>
      </c>
      <c r="L29" s="163">
        <f>K29/I29</f>
        <v>0.93833333333333335</v>
      </c>
      <c r="M29" s="163">
        <f>K29/J29</f>
        <v>2.0968342644320299</v>
      </c>
      <c r="N29" s="159">
        <v>12</v>
      </c>
      <c r="O29" s="159">
        <v>5.37</v>
      </c>
      <c r="P29" s="159">
        <v>10.97</v>
      </c>
      <c r="Q29" s="159">
        <v>11.26</v>
      </c>
      <c r="R29" s="159">
        <v>1.1499999999999999</v>
      </c>
      <c r="S29" s="159"/>
      <c r="T29" s="159">
        <v>0.02</v>
      </c>
      <c r="U29" s="163">
        <f>Q29/N29</f>
        <v>0.93833333333333335</v>
      </c>
      <c r="V29" s="163">
        <f>Q29/O29</f>
        <v>2.0968342644320299</v>
      </c>
      <c r="W29" s="163">
        <f>Q29/P29</f>
        <v>1.0264357338195076</v>
      </c>
      <c r="X29" s="307"/>
      <c r="Y29" s="303"/>
      <c r="Z29" s="303"/>
      <c r="AA29" s="288"/>
      <c r="AB29" s="291"/>
    </row>
    <row r="30" spans="1:30" s="247" customFormat="1" ht="235.5" hidden="1" customHeight="1">
      <c r="A30" s="302"/>
      <c r="B30" s="171" t="s">
        <v>234</v>
      </c>
      <c r="C30" s="298"/>
      <c r="D30" s="308"/>
      <c r="E30" s="298"/>
      <c r="F30" s="295"/>
      <c r="G30" s="224">
        <v>80</v>
      </c>
      <c r="H30" s="224">
        <v>48.9</v>
      </c>
      <c r="I30" s="224">
        <v>31</v>
      </c>
      <c r="J30" s="159">
        <v>6.3</v>
      </c>
      <c r="K30" s="159">
        <v>6.3</v>
      </c>
      <c r="L30" s="163">
        <f t="shared" ref="L30:L68" si="12">K30/I30</f>
        <v>0.20322580645161289</v>
      </c>
      <c r="M30" s="163">
        <f t="shared" ref="M30:M62" si="13">K30/J30</f>
        <v>1</v>
      </c>
      <c r="N30" s="159">
        <v>29</v>
      </c>
      <c r="O30" s="159">
        <v>10.15</v>
      </c>
      <c r="P30" s="159">
        <v>17.399999999999999</v>
      </c>
      <c r="Q30" s="159">
        <v>17.399999999999999</v>
      </c>
      <c r="R30" s="159"/>
      <c r="S30" s="159">
        <v>1.1000000000000001</v>
      </c>
      <c r="T30" s="159"/>
      <c r="U30" s="163">
        <f>Q30/N30</f>
        <v>0.6</v>
      </c>
      <c r="V30" s="163">
        <f>Q30/O30</f>
        <v>1.7142857142857142</v>
      </c>
      <c r="W30" s="163">
        <f>Q30/P30</f>
        <v>1</v>
      </c>
      <c r="X30" s="307"/>
      <c r="Y30" s="303"/>
      <c r="Z30" s="303"/>
      <c r="AA30" s="288"/>
      <c r="AB30" s="291"/>
      <c r="AD30" s="246">
        <f>H30-N30</f>
        <v>19.899999999999999</v>
      </c>
    </row>
    <row r="31" spans="1:30" s="247" customFormat="1" ht="207.75" hidden="1" customHeight="1">
      <c r="A31" s="277">
        <v>2</v>
      </c>
      <c r="B31" s="166" t="s">
        <v>167</v>
      </c>
      <c r="C31" s="298" t="s">
        <v>178</v>
      </c>
      <c r="D31" s="298" t="s">
        <v>51</v>
      </c>
      <c r="E31" s="298" t="s">
        <v>176</v>
      </c>
      <c r="F31" s="295" t="s">
        <v>179</v>
      </c>
      <c r="G31" s="200">
        <f>G33+G34+G35</f>
        <v>422.23</v>
      </c>
      <c r="H31" s="200">
        <f>H33+H34+H35</f>
        <v>380.31</v>
      </c>
      <c r="I31" s="160">
        <f>I33+I34+I35</f>
        <v>104.22999999999999</v>
      </c>
      <c r="J31" s="160">
        <f t="shared" ref="J31:K31" si="14">J33+J34+J35</f>
        <v>29.54</v>
      </c>
      <c r="K31" s="160">
        <f t="shared" si="14"/>
        <v>45.68</v>
      </c>
      <c r="L31" s="162">
        <f t="shared" si="12"/>
        <v>0.43826153698551285</v>
      </c>
      <c r="M31" s="162">
        <f t="shared" si="13"/>
        <v>1.5463777928232905</v>
      </c>
      <c r="N31" s="229">
        <f>N33+N34+N35</f>
        <v>98.22999999999999</v>
      </c>
      <c r="O31" s="229">
        <f t="shared" ref="O31:T31" si="15">O33+O34+O35</f>
        <v>29.54</v>
      </c>
      <c r="P31" s="229">
        <f t="shared" si="15"/>
        <v>32.54</v>
      </c>
      <c r="Q31" s="229">
        <f t="shared" si="15"/>
        <v>33.9</v>
      </c>
      <c r="R31" s="229">
        <f t="shared" si="15"/>
        <v>5.56</v>
      </c>
      <c r="S31" s="229">
        <f t="shared" si="15"/>
        <v>0</v>
      </c>
      <c r="T31" s="229">
        <f t="shared" si="15"/>
        <v>0.76</v>
      </c>
      <c r="U31" s="162">
        <f>Q31/N31</f>
        <v>0.34510841901659373</v>
      </c>
      <c r="V31" s="162">
        <f>Q31/O31</f>
        <v>1.1475964793500337</v>
      </c>
      <c r="W31" s="162">
        <f>Q31/P31</f>
        <v>1.0417947141979103</v>
      </c>
      <c r="X31" s="307"/>
      <c r="Y31" s="303"/>
      <c r="Z31" s="303"/>
      <c r="AA31" s="288"/>
      <c r="AB31" s="290" t="s">
        <v>303</v>
      </c>
    </row>
    <row r="32" spans="1:30" s="247" customFormat="1" hidden="1">
      <c r="A32" s="277"/>
      <c r="B32" s="174" t="s">
        <v>10</v>
      </c>
      <c r="C32" s="298"/>
      <c r="D32" s="298"/>
      <c r="E32" s="298"/>
      <c r="F32" s="295"/>
      <c r="G32" s="158"/>
      <c r="H32" s="158"/>
      <c r="I32" s="160"/>
      <c r="J32" s="229"/>
      <c r="K32" s="229"/>
      <c r="L32" s="163"/>
      <c r="M32" s="163"/>
      <c r="N32" s="229"/>
      <c r="O32" s="229"/>
      <c r="P32" s="229"/>
      <c r="Q32" s="229"/>
      <c r="R32" s="229"/>
      <c r="S32" s="229"/>
      <c r="T32" s="229"/>
      <c r="U32" s="163"/>
      <c r="V32" s="163"/>
      <c r="W32" s="162"/>
      <c r="X32" s="307"/>
      <c r="Y32" s="303"/>
      <c r="Z32" s="303"/>
      <c r="AA32" s="288"/>
      <c r="AB32" s="290"/>
    </row>
    <row r="33" spans="1:28" s="247" customFormat="1" ht="159" hidden="1" customHeight="1">
      <c r="A33" s="277"/>
      <c r="B33" s="175" t="s">
        <v>153</v>
      </c>
      <c r="C33" s="298"/>
      <c r="D33" s="298"/>
      <c r="E33" s="298"/>
      <c r="F33" s="295"/>
      <c r="G33" s="159">
        <v>221.73</v>
      </c>
      <c r="H33" s="159">
        <v>179.81</v>
      </c>
      <c r="I33" s="232">
        <v>38.229999999999997</v>
      </c>
      <c r="J33" s="159">
        <v>29.54</v>
      </c>
      <c r="K33" s="159">
        <v>32.54</v>
      </c>
      <c r="L33" s="163">
        <f t="shared" si="12"/>
        <v>0.85116400732409103</v>
      </c>
      <c r="M33" s="163">
        <f t="shared" si="13"/>
        <v>1.10155721056195</v>
      </c>
      <c r="N33" s="159">
        <v>38.229999999999997</v>
      </c>
      <c r="O33" s="159">
        <v>29.54</v>
      </c>
      <c r="P33" s="159">
        <v>32.54</v>
      </c>
      <c r="Q33" s="159">
        <v>32.54</v>
      </c>
      <c r="R33" s="159">
        <v>5.56</v>
      </c>
      <c r="S33" s="159"/>
      <c r="T33" s="159">
        <v>0.76</v>
      </c>
      <c r="U33" s="163">
        <f>Q33/N33</f>
        <v>0.85116400732409103</v>
      </c>
      <c r="V33" s="163">
        <f>Q33/O33</f>
        <v>1.10155721056195</v>
      </c>
      <c r="W33" s="163">
        <f>Q33/P33</f>
        <v>1</v>
      </c>
      <c r="X33" s="307"/>
      <c r="Y33" s="303"/>
      <c r="Z33" s="303"/>
      <c r="AA33" s="288"/>
      <c r="AB33" s="290"/>
    </row>
    <row r="34" spans="1:28" s="247" customFormat="1" ht="187.5" hidden="1" customHeight="1">
      <c r="A34" s="277"/>
      <c r="B34" s="171" t="s">
        <v>233</v>
      </c>
      <c r="C34" s="298"/>
      <c r="D34" s="298"/>
      <c r="E34" s="298"/>
      <c r="F34" s="295"/>
      <c r="G34" s="224">
        <v>60.5</v>
      </c>
      <c r="H34" s="224">
        <v>60.5</v>
      </c>
      <c r="I34" s="232">
        <v>10</v>
      </c>
      <c r="J34" s="229"/>
      <c r="K34" s="229"/>
      <c r="L34" s="163">
        <f t="shared" si="12"/>
        <v>0</v>
      </c>
      <c r="M34" s="163"/>
      <c r="N34" s="159">
        <v>10</v>
      </c>
      <c r="O34" s="229"/>
      <c r="P34" s="229"/>
      <c r="Q34" s="229"/>
      <c r="R34" s="229"/>
      <c r="S34" s="229"/>
      <c r="T34" s="229"/>
      <c r="U34" s="163"/>
      <c r="V34" s="163"/>
      <c r="W34" s="162"/>
      <c r="X34" s="307"/>
      <c r="Y34" s="303"/>
      <c r="Z34" s="303"/>
      <c r="AA34" s="288"/>
      <c r="AB34" s="290"/>
    </row>
    <row r="35" spans="1:28" s="247" customFormat="1" ht="221.25" hidden="1" customHeight="1">
      <c r="A35" s="277"/>
      <c r="B35" s="171" t="s">
        <v>144</v>
      </c>
      <c r="C35" s="298"/>
      <c r="D35" s="298"/>
      <c r="E35" s="298"/>
      <c r="F35" s="295"/>
      <c r="G35" s="224">
        <v>140</v>
      </c>
      <c r="H35" s="224">
        <v>140</v>
      </c>
      <c r="I35" s="232">
        <v>56</v>
      </c>
      <c r="J35" s="229"/>
      <c r="K35" s="159">
        <v>13.14</v>
      </c>
      <c r="L35" s="163">
        <f t="shared" si="12"/>
        <v>0.23464285714285715</v>
      </c>
      <c r="M35" s="163"/>
      <c r="N35" s="159">
        <v>50</v>
      </c>
      <c r="O35" s="229"/>
      <c r="P35" s="229"/>
      <c r="Q35" s="159">
        <v>1.36</v>
      </c>
      <c r="R35" s="229"/>
      <c r="S35" s="229"/>
      <c r="T35" s="229"/>
      <c r="U35" s="163"/>
      <c r="V35" s="163"/>
      <c r="W35" s="162"/>
      <c r="X35" s="307"/>
      <c r="Y35" s="303"/>
      <c r="Z35" s="303"/>
      <c r="AA35" s="288"/>
      <c r="AB35" s="290"/>
    </row>
    <row r="36" spans="1:28" s="247" customFormat="1" ht="291.75" hidden="1" customHeight="1">
      <c r="A36" s="277">
        <v>3</v>
      </c>
      <c r="B36" s="166" t="s">
        <v>168</v>
      </c>
      <c r="C36" s="298" t="s">
        <v>180</v>
      </c>
      <c r="D36" s="298"/>
      <c r="E36" s="298" t="s">
        <v>181</v>
      </c>
      <c r="F36" s="295" t="s">
        <v>182</v>
      </c>
      <c r="G36" s="200">
        <f>G38+G39+G40</f>
        <v>41.410000000000004</v>
      </c>
      <c r="H36" s="200">
        <f>H38+H39+H40</f>
        <v>2.41</v>
      </c>
      <c r="I36" s="160">
        <f>I38+I39+I40</f>
        <v>2.41</v>
      </c>
      <c r="J36" s="160">
        <f t="shared" ref="J36:K36" si="16">J38+J39+J40</f>
        <v>2.41</v>
      </c>
      <c r="K36" s="160">
        <f t="shared" si="16"/>
        <v>2.41</v>
      </c>
      <c r="L36" s="162">
        <f t="shared" si="12"/>
        <v>1</v>
      </c>
      <c r="M36" s="162">
        <f t="shared" si="13"/>
        <v>1</v>
      </c>
      <c r="N36" s="229">
        <f>N38</f>
        <v>2.41</v>
      </c>
      <c r="O36" s="229">
        <f t="shared" ref="O36" si="17">O38</f>
        <v>2.41</v>
      </c>
      <c r="P36" s="229">
        <f>P38+P39</f>
        <v>2.41</v>
      </c>
      <c r="Q36" s="229">
        <f>Q38+Q39</f>
        <v>2.41</v>
      </c>
      <c r="R36" s="229">
        <f t="shared" ref="R36:T36" si="18">R38+R39</f>
        <v>1.81</v>
      </c>
      <c r="S36" s="229">
        <f t="shared" si="18"/>
        <v>0</v>
      </c>
      <c r="T36" s="229">
        <f t="shared" si="18"/>
        <v>0.6</v>
      </c>
      <c r="U36" s="162">
        <f>Q36/N36</f>
        <v>1</v>
      </c>
      <c r="V36" s="162">
        <f>Q36/O36</f>
        <v>1</v>
      </c>
      <c r="W36" s="162">
        <f>Q36/P36</f>
        <v>1</v>
      </c>
      <c r="X36" s="307"/>
      <c r="Y36" s="303"/>
      <c r="Z36" s="303"/>
      <c r="AA36" s="288"/>
      <c r="AB36" s="289" t="s">
        <v>304</v>
      </c>
    </row>
    <row r="37" spans="1:28" s="247" customFormat="1" hidden="1">
      <c r="A37" s="277"/>
      <c r="B37" s="174" t="s">
        <v>10</v>
      </c>
      <c r="C37" s="298"/>
      <c r="D37" s="298"/>
      <c r="E37" s="298"/>
      <c r="F37" s="295"/>
      <c r="G37" s="158"/>
      <c r="H37" s="158"/>
      <c r="I37" s="200"/>
      <c r="J37" s="229"/>
      <c r="K37" s="229"/>
      <c r="L37" s="163"/>
      <c r="M37" s="163"/>
      <c r="N37" s="229"/>
      <c r="O37" s="229"/>
      <c r="P37" s="229"/>
      <c r="Q37" s="229"/>
      <c r="R37" s="229"/>
      <c r="S37" s="229"/>
      <c r="T37" s="229"/>
      <c r="U37" s="163"/>
      <c r="V37" s="163"/>
      <c r="W37" s="162"/>
      <c r="X37" s="307"/>
      <c r="Y37" s="303"/>
      <c r="Z37" s="303"/>
      <c r="AA37" s="288"/>
      <c r="AB37" s="289"/>
    </row>
    <row r="38" spans="1:28" s="247" customFormat="1" ht="78.75" hidden="1" customHeight="1">
      <c r="A38" s="277"/>
      <c r="B38" s="171" t="s">
        <v>153</v>
      </c>
      <c r="C38" s="298"/>
      <c r="D38" s="298"/>
      <c r="E38" s="298"/>
      <c r="F38" s="295"/>
      <c r="G38" s="224">
        <v>6.17</v>
      </c>
      <c r="H38" s="224">
        <v>2.41</v>
      </c>
      <c r="I38" s="224">
        <v>2.41</v>
      </c>
      <c r="J38" s="159">
        <v>2.41</v>
      </c>
      <c r="K38" s="159">
        <v>2.41</v>
      </c>
      <c r="L38" s="163">
        <f t="shared" si="12"/>
        <v>1</v>
      </c>
      <c r="M38" s="163">
        <f t="shared" si="13"/>
        <v>1</v>
      </c>
      <c r="N38" s="159">
        <v>2.41</v>
      </c>
      <c r="O38" s="159">
        <v>2.41</v>
      </c>
      <c r="P38" s="159">
        <v>2.41</v>
      </c>
      <c r="Q38" s="159">
        <v>2.41</v>
      </c>
      <c r="R38" s="159">
        <v>1.81</v>
      </c>
      <c r="S38" s="159"/>
      <c r="T38" s="159">
        <v>0.6</v>
      </c>
      <c r="U38" s="163">
        <f>Q38/N38</f>
        <v>1</v>
      </c>
      <c r="V38" s="163">
        <f>Q38/O38</f>
        <v>1</v>
      </c>
      <c r="W38" s="163">
        <f>Q38/P38</f>
        <v>1</v>
      </c>
      <c r="X38" s="307"/>
      <c r="Y38" s="303"/>
      <c r="Z38" s="303"/>
      <c r="AA38" s="288"/>
      <c r="AB38" s="289"/>
    </row>
    <row r="39" spans="1:28" s="247" customFormat="1" ht="111" hidden="1" customHeight="1">
      <c r="A39" s="277"/>
      <c r="B39" s="171" t="s">
        <v>142</v>
      </c>
      <c r="C39" s="298"/>
      <c r="D39" s="298"/>
      <c r="E39" s="298"/>
      <c r="F39" s="295"/>
      <c r="G39" s="224">
        <v>16.32</v>
      </c>
      <c r="H39" s="224"/>
      <c r="I39" s="224"/>
      <c r="J39" s="229"/>
      <c r="K39" s="229"/>
      <c r="L39" s="163"/>
      <c r="M39" s="163"/>
      <c r="N39" s="229"/>
      <c r="O39" s="229"/>
      <c r="P39" s="159"/>
      <c r="Q39" s="159"/>
      <c r="R39" s="229"/>
      <c r="S39" s="229"/>
      <c r="T39" s="229"/>
      <c r="U39" s="163"/>
      <c r="V39" s="163"/>
      <c r="W39" s="162"/>
      <c r="X39" s="307"/>
      <c r="Y39" s="303"/>
      <c r="Z39" s="303"/>
      <c r="AA39" s="288"/>
      <c r="AB39" s="289"/>
    </row>
    <row r="40" spans="1:28" s="247" customFormat="1" ht="97.5" hidden="1" customHeight="1">
      <c r="A40" s="277"/>
      <c r="B40" s="171" t="s">
        <v>144</v>
      </c>
      <c r="C40" s="298"/>
      <c r="D40" s="298"/>
      <c r="E40" s="298"/>
      <c r="F40" s="295"/>
      <c r="G40" s="224">
        <v>18.920000000000002</v>
      </c>
      <c r="H40" s="224"/>
      <c r="I40" s="224"/>
      <c r="J40" s="229"/>
      <c r="K40" s="229"/>
      <c r="L40" s="163"/>
      <c r="M40" s="163"/>
      <c r="N40" s="229"/>
      <c r="O40" s="229"/>
      <c r="P40" s="229"/>
      <c r="Q40" s="229"/>
      <c r="R40" s="229"/>
      <c r="S40" s="229"/>
      <c r="T40" s="229"/>
      <c r="U40" s="163"/>
      <c r="V40" s="163"/>
      <c r="W40" s="162"/>
      <c r="X40" s="307"/>
      <c r="Y40" s="303"/>
      <c r="Z40" s="303"/>
      <c r="AA40" s="288"/>
      <c r="AB40" s="289"/>
    </row>
    <row r="41" spans="1:28" s="247" customFormat="1" ht="61.5" hidden="1" customHeight="1">
      <c r="A41" s="277">
        <v>4</v>
      </c>
      <c r="B41" s="176" t="s">
        <v>169</v>
      </c>
      <c r="C41" s="294" t="s">
        <v>183</v>
      </c>
      <c r="D41" s="294"/>
      <c r="E41" s="294" t="s">
        <v>181</v>
      </c>
      <c r="F41" s="295" t="s">
        <v>184</v>
      </c>
      <c r="G41" s="160">
        <f>G43+G44+G45</f>
        <v>36.989999999999995</v>
      </c>
      <c r="H41" s="160">
        <f t="shared" ref="H41:K41" si="19">H43+H45</f>
        <v>0.91</v>
      </c>
      <c r="I41" s="160">
        <f t="shared" si="19"/>
        <v>0.91</v>
      </c>
      <c r="J41" s="160">
        <f t="shared" si="19"/>
        <v>0.91</v>
      </c>
      <c r="K41" s="160">
        <f t="shared" si="19"/>
        <v>0.91</v>
      </c>
      <c r="L41" s="162">
        <f t="shared" si="12"/>
        <v>1</v>
      </c>
      <c r="M41" s="162">
        <f t="shared" si="13"/>
        <v>1</v>
      </c>
      <c r="N41" s="229">
        <f>N43</f>
        <v>0.91</v>
      </c>
      <c r="O41" s="229">
        <f t="shared" ref="O41" si="20">O43</f>
        <v>0.91</v>
      </c>
      <c r="P41" s="229">
        <f>P43+P44</f>
        <v>0.91</v>
      </c>
      <c r="Q41" s="229">
        <f>Q43+Q44</f>
        <v>0.91</v>
      </c>
      <c r="R41" s="229">
        <f t="shared" ref="R41:T41" si="21">R43+R44</f>
        <v>0.67</v>
      </c>
      <c r="S41" s="229">
        <f t="shared" si="21"/>
        <v>0</v>
      </c>
      <c r="T41" s="229">
        <f t="shared" si="21"/>
        <v>0.24</v>
      </c>
      <c r="U41" s="162">
        <f>Q41/N41</f>
        <v>1</v>
      </c>
      <c r="V41" s="162">
        <f>Q41/O41</f>
        <v>1</v>
      </c>
      <c r="W41" s="162">
        <f>Q41/P41</f>
        <v>1</v>
      </c>
      <c r="X41" s="296"/>
      <c r="Y41" s="297"/>
      <c r="Z41" s="297"/>
      <c r="AA41" s="288"/>
      <c r="AB41" s="289" t="s">
        <v>305</v>
      </c>
    </row>
    <row r="42" spans="1:28" s="247" customFormat="1" hidden="1">
      <c r="A42" s="277"/>
      <c r="B42" s="177" t="s">
        <v>10</v>
      </c>
      <c r="C42" s="294"/>
      <c r="D42" s="294"/>
      <c r="E42" s="294"/>
      <c r="F42" s="295"/>
      <c r="G42" s="161"/>
      <c r="H42" s="161"/>
      <c r="I42" s="160"/>
      <c r="J42" s="229"/>
      <c r="K42" s="229"/>
      <c r="L42" s="163"/>
      <c r="M42" s="163"/>
      <c r="N42" s="229"/>
      <c r="O42" s="229"/>
      <c r="P42" s="229"/>
      <c r="Q42" s="229"/>
      <c r="R42" s="229"/>
      <c r="S42" s="229"/>
      <c r="T42" s="229"/>
      <c r="U42" s="163"/>
      <c r="V42" s="163"/>
      <c r="W42" s="162"/>
      <c r="X42" s="296"/>
      <c r="Y42" s="297"/>
      <c r="Z42" s="297"/>
      <c r="AA42" s="288"/>
      <c r="AB42" s="289"/>
    </row>
    <row r="43" spans="1:28" s="247" customFormat="1" hidden="1">
      <c r="A43" s="277"/>
      <c r="B43" s="178" t="s">
        <v>153</v>
      </c>
      <c r="C43" s="294"/>
      <c r="D43" s="294"/>
      <c r="E43" s="294"/>
      <c r="F43" s="295"/>
      <c r="G43" s="232">
        <v>7.1</v>
      </c>
      <c r="H43" s="232">
        <v>0.91</v>
      </c>
      <c r="I43" s="232">
        <v>0.91</v>
      </c>
      <c r="J43" s="159">
        <v>0.91</v>
      </c>
      <c r="K43" s="159">
        <v>0.91</v>
      </c>
      <c r="L43" s="163">
        <f t="shared" si="12"/>
        <v>1</v>
      </c>
      <c r="M43" s="163">
        <f t="shared" si="13"/>
        <v>1</v>
      </c>
      <c r="N43" s="159">
        <v>0.91</v>
      </c>
      <c r="O43" s="159">
        <v>0.91</v>
      </c>
      <c r="P43" s="159">
        <v>0.91</v>
      </c>
      <c r="Q43" s="159">
        <v>0.91</v>
      </c>
      <c r="R43" s="159">
        <v>0.67</v>
      </c>
      <c r="S43" s="159"/>
      <c r="T43" s="159">
        <v>0.24</v>
      </c>
      <c r="U43" s="163">
        <f>Q43/N43</f>
        <v>1</v>
      </c>
      <c r="V43" s="163">
        <f>Q43/O43</f>
        <v>1</v>
      </c>
      <c r="W43" s="163">
        <f>Q43/P43</f>
        <v>1</v>
      </c>
      <c r="X43" s="296"/>
      <c r="Y43" s="297"/>
      <c r="Z43" s="297"/>
      <c r="AA43" s="288"/>
      <c r="AB43" s="289"/>
    </row>
    <row r="44" spans="1:28" s="247" customFormat="1" hidden="1">
      <c r="A44" s="277"/>
      <c r="B44" s="178" t="s">
        <v>142</v>
      </c>
      <c r="C44" s="294"/>
      <c r="D44" s="294"/>
      <c r="E44" s="294"/>
      <c r="F44" s="295"/>
      <c r="G44" s="232">
        <v>14.09</v>
      </c>
      <c r="H44" s="232"/>
      <c r="I44" s="232"/>
      <c r="J44" s="229"/>
      <c r="K44" s="229"/>
      <c r="L44" s="163"/>
      <c r="M44" s="163"/>
      <c r="N44" s="229"/>
      <c r="O44" s="229"/>
      <c r="P44" s="229"/>
      <c r="Q44" s="229"/>
      <c r="R44" s="229"/>
      <c r="S44" s="229"/>
      <c r="T44" s="229"/>
      <c r="U44" s="163"/>
      <c r="V44" s="163"/>
      <c r="W44" s="162"/>
      <c r="X44" s="296"/>
      <c r="Y44" s="297"/>
      <c r="Z44" s="297"/>
      <c r="AA44" s="288"/>
      <c r="AB44" s="289"/>
    </row>
    <row r="45" spans="1:28" s="247" customFormat="1" hidden="1">
      <c r="A45" s="277"/>
      <c r="B45" s="178" t="s">
        <v>144</v>
      </c>
      <c r="C45" s="294"/>
      <c r="D45" s="294"/>
      <c r="E45" s="294"/>
      <c r="F45" s="295"/>
      <c r="G45" s="232">
        <v>15.8</v>
      </c>
      <c r="H45" s="232"/>
      <c r="I45" s="232"/>
      <c r="J45" s="229"/>
      <c r="K45" s="229"/>
      <c r="L45" s="163"/>
      <c r="M45" s="163"/>
      <c r="N45" s="229"/>
      <c r="O45" s="229"/>
      <c r="P45" s="229"/>
      <c r="Q45" s="229"/>
      <c r="R45" s="229"/>
      <c r="S45" s="229"/>
      <c r="T45" s="229"/>
      <c r="U45" s="163"/>
      <c r="V45" s="163"/>
      <c r="W45" s="162"/>
      <c r="X45" s="296"/>
      <c r="Y45" s="297"/>
      <c r="Z45" s="297"/>
      <c r="AA45" s="288"/>
      <c r="AB45" s="289"/>
    </row>
    <row r="46" spans="1:28" s="247" customFormat="1" ht="87.75" hidden="1" customHeight="1">
      <c r="A46" s="277">
        <v>5</v>
      </c>
      <c r="B46" s="166" t="s">
        <v>170</v>
      </c>
      <c r="C46" s="298" t="s">
        <v>295</v>
      </c>
      <c r="D46" s="298" t="s">
        <v>296</v>
      </c>
      <c r="E46" s="298" t="s">
        <v>297</v>
      </c>
      <c r="F46" s="295" t="s">
        <v>231</v>
      </c>
      <c r="G46" s="200">
        <v>1461.14</v>
      </c>
      <c r="H46" s="200">
        <f>H48+H49+H50+H51</f>
        <v>124.2</v>
      </c>
      <c r="I46" s="200">
        <f>I48+I49+I50+I51</f>
        <v>9.8000000000000007</v>
      </c>
      <c r="J46" s="200">
        <f t="shared" ref="J46:K46" si="22">J48+J49+J50+J51</f>
        <v>6.2799999999999994</v>
      </c>
      <c r="K46" s="200">
        <f t="shared" si="22"/>
        <v>11.379999999999999</v>
      </c>
      <c r="L46" s="162">
        <f t="shared" si="12"/>
        <v>1.1612244897959181</v>
      </c>
      <c r="M46" s="162">
        <f t="shared" si="13"/>
        <v>1.8121019108280254</v>
      </c>
      <c r="N46" s="229">
        <f>N49+N50</f>
        <v>9.8000000000000007</v>
      </c>
      <c r="O46" s="229">
        <f>O49+O50</f>
        <v>6.2799999999999994</v>
      </c>
      <c r="P46" s="229">
        <f>P49+P50</f>
        <v>10.68</v>
      </c>
      <c r="Q46" s="229">
        <f>Q49+Q50</f>
        <v>11.379999999999999</v>
      </c>
      <c r="R46" s="229">
        <f t="shared" ref="R46:T46" si="23">R49+R50</f>
        <v>1.2</v>
      </c>
      <c r="S46" s="229">
        <f t="shared" si="23"/>
        <v>1.8</v>
      </c>
      <c r="T46" s="229">
        <f t="shared" si="23"/>
        <v>0.2</v>
      </c>
      <c r="U46" s="162">
        <f>Q46/N46</f>
        <v>1.1612244897959181</v>
      </c>
      <c r="V46" s="162">
        <f>Q46/O46</f>
        <v>1.8121019108280254</v>
      </c>
      <c r="W46" s="162">
        <f>Q46/P46</f>
        <v>1.0655430711610485</v>
      </c>
      <c r="X46" s="296"/>
      <c r="Y46" s="297"/>
      <c r="Z46" s="297"/>
      <c r="AA46" s="288"/>
      <c r="AB46" s="292" t="s">
        <v>306</v>
      </c>
    </row>
    <row r="47" spans="1:28" s="247" customFormat="1" ht="132" hidden="1" customHeight="1">
      <c r="A47" s="277"/>
      <c r="B47" s="174" t="s">
        <v>10</v>
      </c>
      <c r="C47" s="298"/>
      <c r="D47" s="298"/>
      <c r="E47" s="298"/>
      <c r="F47" s="295"/>
      <c r="G47" s="158"/>
      <c r="H47" s="158"/>
      <c r="I47" s="200"/>
      <c r="J47" s="229"/>
      <c r="K47" s="229"/>
      <c r="L47" s="163"/>
      <c r="M47" s="163"/>
      <c r="N47" s="229"/>
      <c r="O47" s="229"/>
      <c r="P47" s="229"/>
      <c r="Q47" s="229"/>
      <c r="R47" s="229"/>
      <c r="S47" s="229"/>
      <c r="T47" s="229"/>
      <c r="U47" s="163"/>
      <c r="V47" s="163"/>
      <c r="W47" s="162"/>
      <c r="X47" s="296"/>
      <c r="Y47" s="297"/>
      <c r="Z47" s="297"/>
      <c r="AA47" s="288"/>
      <c r="AB47" s="292"/>
    </row>
    <row r="48" spans="1:28" s="247" customFormat="1" ht="137.25" hidden="1" customHeight="1">
      <c r="A48" s="277"/>
      <c r="B48" s="171" t="s">
        <v>153</v>
      </c>
      <c r="C48" s="298"/>
      <c r="D48" s="298"/>
      <c r="E48" s="298"/>
      <c r="F48" s="295"/>
      <c r="G48" s="224">
        <v>200.25</v>
      </c>
      <c r="H48" s="224"/>
      <c r="I48" s="224"/>
      <c r="J48" s="229"/>
      <c r="K48" s="229"/>
      <c r="L48" s="163"/>
      <c r="M48" s="163"/>
      <c r="N48" s="229"/>
      <c r="O48" s="229"/>
      <c r="P48" s="229"/>
      <c r="Q48" s="229"/>
      <c r="R48" s="229"/>
      <c r="S48" s="229"/>
      <c r="T48" s="229"/>
      <c r="U48" s="163"/>
      <c r="V48" s="163"/>
      <c r="W48" s="162"/>
      <c r="X48" s="296"/>
      <c r="Y48" s="297"/>
      <c r="Z48" s="297"/>
      <c r="AA48" s="288"/>
      <c r="AB48" s="292"/>
    </row>
    <row r="49" spans="1:36" s="247" customFormat="1" ht="171.75" hidden="1" customHeight="1">
      <c r="A49" s="277"/>
      <c r="B49" s="175" t="s">
        <v>142</v>
      </c>
      <c r="C49" s="298"/>
      <c r="D49" s="298"/>
      <c r="E49" s="298"/>
      <c r="F49" s="295"/>
      <c r="G49" s="159">
        <v>458.03</v>
      </c>
      <c r="H49" s="159">
        <v>86.17</v>
      </c>
      <c r="I49" s="159">
        <v>7.8</v>
      </c>
      <c r="J49" s="159">
        <v>4.68</v>
      </c>
      <c r="K49" s="159">
        <v>5.88</v>
      </c>
      <c r="L49" s="163">
        <f t="shared" si="12"/>
        <v>0.75384615384615383</v>
      </c>
      <c r="M49" s="163">
        <f t="shared" si="13"/>
        <v>1.2564102564102564</v>
      </c>
      <c r="N49" s="159">
        <v>7.8</v>
      </c>
      <c r="O49" s="159">
        <v>4.68</v>
      </c>
      <c r="P49" s="159">
        <v>5.68</v>
      </c>
      <c r="Q49" s="159">
        <v>5.88</v>
      </c>
      <c r="R49" s="159">
        <v>1.2</v>
      </c>
      <c r="S49" s="159"/>
      <c r="T49" s="159">
        <v>0.2</v>
      </c>
      <c r="U49" s="163">
        <f>Q49/N49</f>
        <v>0.75384615384615383</v>
      </c>
      <c r="V49" s="163">
        <f>Q49/O49</f>
        <v>1.2564102564102564</v>
      </c>
      <c r="W49" s="163">
        <f>Q49/P49</f>
        <v>1.0352112676056338</v>
      </c>
      <c r="X49" s="296"/>
      <c r="Y49" s="297"/>
      <c r="Z49" s="297"/>
      <c r="AA49" s="288"/>
      <c r="AB49" s="292"/>
    </row>
    <row r="50" spans="1:36" s="247" customFormat="1" ht="168.75" hidden="1" customHeight="1">
      <c r="A50" s="277"/>
      <c r="B50" s="171" t="s">
        <v>287</v>
      </c>
      <c r="C50" s="298"/>
      <c r="D50" s="298"/>
      <c r="E50" s="298"/>
      <c r="F50" s="295"/>
      <c r="G50" s="224">
        <v>510</v>
      </c>
      <c r="H50" s="224">
        <v>38.03</v>
      </c>
      <c r="I50" s="224">
        <v>2</v>
      </c>
      <c r="J50" s="159">
        <v>1.6</v>
      </c>
      <c r="K50" s="159">
        <v>5.5</v>
      </c>
      <c r="L50" s="163">
        <f t="shared" si="12"/>
        <v>2.75</v>
      </c>
      <c r="M50" s="163">
        <f t="shared" si="13"/>
        <v>3.4375</v>
      </c>
      <c r="N50" s="159">
        <v>2</v>
      </c>
      <c r="O50" s="159">
        <v>1.6</v>
      </c>
      <c r="P50" s="159">
        <v>5</v>
      </c>
      <c r="Q50" s="159">
        <v>5.5</v>
      </c>
      <c r="R50" s="159"/>
      <c r="S50" s="159">
        <v>1.8</v>
      </c>
      <c r="T50" s="159"/>
      <c r="U50" s="163">
        <f>Q50/N50</f>
        <v>2.75</v>
      </c>
      <c r="V50" s="163">
        <f>Q50/O50</f>
        <v>3.4375</v>
      </c>
      <c r="W50" s="163">
        <f>Q50/P50</f>
        <v>1.1000000000000001</v>
      </c>
      <c r="X50" s="296"/>
      <c r="Y50" s="297"/>
      <c r="Z50" s="297"/>
      <c r="AA50" s="288"/>
      <c r="AB50" s="292"/>
      <c r="AH50" s="247">
        <v>3.61</v>
      </c>
      <c r="AJ50" s="247">
        <v>3.61</v>
      </c>
    </row>
    <row r="51" spans="1:36" s="247" customFormat="1" ht="168" hidden="1" customHeight="1">
      <c r="A51" s="277"/>
      <c r="B51" s="171" t="s">
        <v>144</v>
      </c>
      <c r="C51" s="298"/>
      <c r="D51" s="298"/>
      <c r="E51" s="298"/>
      <c r="F51" s="295"/>
      <c r="G51" s="224">
        <v>242.49</v>
      </c>
      <c r="H51" s="224">
        <v>0</v>
      </c>
      <c r="I51" s="224">
        <v>0</v>
      </c>
      <c r="J51" s="159"/>
      <c r="K51" s="159"/>
      <c r="L51" s="163"/>
      <c r="M51" s="163"/>
      <c r="N51" s="229"/>
      <c r="O51" s="229"/>
      <c r="P51" s="229"/>
      <c r="Q51" s="229"/>
      <c r="R51" s="229"/>
      <c r="S51" s="229"/>
      <c r="T51" s="229"/>
      <c r="U51" s="163"/>
      <c r="V51" s="163"/>
      <c r="W51" s="162"/>
      <c r="X51" s="296"/>
      <c r="Y51" s="297"/>
      <c r="Z51" s="297"/>
      <c r="AA51" s="288"/>
      <c r="AB51" s="292"/>
    </row>
    <row r="52" spans="1:36" s="247" customFormat="1" ht="409.5" hidden="1" customHeight="1">
      <c r="A52" s="277">
        <v>6</v>
      </c>
      <c r="B52" s="166" t="s">
        <v>171</v>
      </c>
      <c r="C52" s="298" t="s">
        <v>185</v>
      </c>
      <c r="D52" s="298"/>
      <c r="E52" s="298" t="s">
        <v>181</v>
      </c>
      <c r="F52" s="295" t="s">
        <v>186</v>
      </c>
      <c r="G52" s="200">
        <f>G54+G55</f>
        <v>103.82</v>
      </c>
      <c r="H52" s="200">
        <f t="shared" ref="H52:K52" si="24">H54+H55</f>
        <v>59.75</v>
      </c>
      <c r="I52" s="200">
        <f t="shared" si="24"/>
        <v>32.57</v>
      </c>
      <c r="J52" s="200">
        <f t="shared" si="24"/>
        <v>22.97</v>
      </c>
      <c r="K52" s="200">
        <f t="shared" si="24"/>
        <v>21.9</v>
      </c>
      <c r="L52" s="163">
        <f t="shared" si="12"/>
        <v>0.67239791218913103</v>
      </c>
      <c r="M52" s="163">
        <f t="shared" si="13"/>
        <v>0.95341750108837608</v>
      </c>
      <c r="N52" s="229">
        <f>N54+N55</f>
        <v>32.57</v>
      </c>
      <c r="O52" s="229">
        <f t="shared" ref="O52" si="25">O54</f>
        <v>18.07</v>
      </c>
      <c r="P52" s="229">
        <f>P54+P55</f>
        <v>27.17</v>
      </c>
      <c r="Q52" s="229">
        <f>Q54+Q55</f>
        <v>22.07</v>
      </c>
      <c r="R52" s="229">
        <f t="shared" ref="R52:T52" si="26">R54+R55</f>
        <v>4.53</v>
      </c>
      <c r="S52" s="229">
        <f t="shared" si="26"/>
        <v>0</v>
      </c>
      <c r="T52" s="229">
        <f t="shared" si="26"/>
        <v>0.24</v>
      </c>
      <c r="U52" s="162">
        <f>Q52/N52</f>
        <v>0.67761743936137553</v>
      </c>
      <c r="V52" s="162">
        <f>Q52/O52</f>
        <v>1.221361372440509</v>
      </c>
      <c r="W52" s="162">
        <f>Q52/P52</f>
        <v>0.81229297018770696</v>
      </c>
      <c r="X52" s="296"/>
      <c r="Y52" s="297"/>
      <c r="Z52" s="297"/>
      <c r="AA52" s="288"/>
      <c r="AB52" s="289" t="s">
        <v>307</v>
      </c>
    </row>
    <row r="53" spans="1:36" s="247" customFormat="1" ht="67.5" hidden="1" customHeight="1">
      <c r="A53" s="277"/>
      <c r="B53" s="174" t="s">
        <v>10</v>
      </c>
      <c r="C53" s="298"/>
      <c r="D53" s="298"/>
      <c r="E53" s="298"/>
      <c r="F53" s="295"/>
      <c r="G53" s="158"/>
      <c r="H53" s="158"/>
      <c r="I53" s="200"/>
      <c r="J53" s="229"/>
      <c r="K53" s="229"/>
      <c r="L53" s="163"/>
      <c r="M53" s="163"/>
      <c r="N53" s="229"/>
      <c r="O53" s="229"/>
      <c r="P53" s="229"/>
      <c r="Q53" s="229"/>
      <c r="R53" s="229"/>
      <c r="S53" s="229"/>
      <c r="T53" s="229"/>
      <c r="U53" s="163"/>
      <c r="V53" s="163"/>
      <c r="W53" s="162"/>
      <c r="X53" s="296"/>
      <c r="Y53" s="297"/>
      <c r="Z53" s="297"/>
      <c r="AA53" s="288"/>
      <c r="AB53" s="289"/>
    </row>
    <row r="54" spans="1:36" s="247" customFormat="1" ht="84" hidden="1" customHeight="1">
      <c r="A54" s="277"/>
      <c r="B54" s="171" t="s">
        <v>153</v>
      </c>
      <c r="C54" s="298"/>
      <c r="D54" s="298"/>
      <c r="E54" s="298"/>
      <c r="F54" s="295"/>
      <c r="G54" s="224">
        <v>51.02</v>
      </c>
      <c r="H54" s="224">
        <v>32.409999999999997</v>
      </c>
      <c r="I54" s="224">
        <v>18.07</v>
      </c>
      <c r="J54" s="159">
        <v>18.07</v>
      </c>
      <c r="K54" s="159">
        <v>18.07</v>
      </c>
      <c r="L54" s="163">
        <f t="shared" si="12"/>
        <v>1</v>
      </c>
      <c r="M54" s="163">
        <f t="shared" si="13"/>
        <v>1</v>
      </c>
      <c r="N54" s="159">
        <v>18.07</v>
      </c>
      <c r="O54" s="159">
        <v>18.07</v>
      </c>
      <c r="P54" s="159">
        <v>18.07</v>
      </c>
      <c r="Q54" s="159">
        <v>18.07</v>
      </c>
      <c r="R54" s="159">
        <v>4.53</v>
      </c>
      <c r="S54" s="159"/>
      <c r="T54" s="159">
        <v>0.24</v>
      </c>
      <c r="U54" s="163">
        <f>Q54/N54</f>
        <v>1</v>
      </c>
      <c r="V54" s="163">
        <f>Q54/O54</f>
        <v>1</v>
      </c>
      <c r="W54" s="163">
        <f>Q54/P54</f>
        <v>1</v>
      </c>
      <c r="X54" s="296"/>
      <c r="Y54" s="297"/>
      <c r="Z54" s="297"/>
      <c r="AA54" s="288"/>
      <c r="AB54" s="289"/>
    </row>
    <row r="55" spans="1:36" s="247" customFormat="1" ht="75.75" hidden="1" customHeight="1">
      <c r="A55" s="277"/>
      <c r="B55" s="171" t="s">
        <v>144</v>
      </c>
      <c r="C55" s="298"/>
      <c r="D55" s="298"/>
      <c r="E55" s="298"/>
      <c r="F55" s="295"/>
      <c r="G55" s="224">
        <v>52.8</v>
      </c>
      <c r="H55" s="224">
        <v>27.34</v>
      </c>
      <c r="I55" s="224">
        <v>14.5</v>
      </c>
      <c r="J55" s="159">
        <v>4.9000000000000004</v>
      </c>
      <c r="K55" s="159">
        <v>3.83</v>
      </c>
      <c r="L55" s="163">
        <f t="shared" si="12"/>
        <v>0.26413793103448274</v>
      </c>
      <c r="M55" s="163"/>
      <c r="N55" s="159">
        <v>14.5</v>
      </c>
      <c r="O55" s="159">
        <v>0</v>
      </c>
      <c r="P55" s="159">
        <v>9.1</v>
      </c>
      <c r="Q55" s="159">
        <v>4</v>
      </c>
      <c r="R55" s="229"/>
      <c r="S55" s="229"/>
      <c r="T55" s="229"/>
      <c r="U55" s="163">
        <f>Q55/N55</f>
        <v>0.27586206896551724</v>
      </c>
      <c r="V55" s="163"/>
      <c r="W55" s="163">
        <f>Q55/P55</f>
        <v>0.43956043956043955</v>
      </c>
      <c r="X55" s="296"/>
      <c r="Y55" s="297"/>
      <c r="Z55" s="297"/>
      <c r="AA55" s="288"/>
      <c r="AB55" s="289"/>
    </row>
    <row r="56" spans="1:36" s="247" customFormat="1" ht="383.25" hidden="1" customHeight="1">
      <c r="A56" s="277">
        <v>7</v>
      </c>
      <c r="B56" s="166" t="s">
        <v>172</v>
      </c>
      <c r="C56" s="298" t="s">
        <v>187</v>
      </c>
      <c r="D56" s="298" t="s">
        <v>188</v>
      </c>
      <c r="E56" s="298" t="s">
        <v>189</v>
      </c>
      <c r="F56" s="295" t="s">
        <v>190</v>
      </c>
      <c r="G56" s="200">
        <f>G58+G59</f>
        <v>82.66</v>
      </c>
      <c r="H56" s="200">
        <f t="shared" ref="H56:K56" si="27">H58+H59</f>
        <v>51.879999999999995</v>
      </c>
      <c r="I56" s="200">
        <f t="shared" si="27"/>
        <v>9.19</v>
      </c>
      <c r="J56" s="200">
        <f t="shared" si="27"/>
        <v>7.1199999999999992</v>
      </c>
      <c r="K56" s="200">
        <f t="shared" si="27"/>
        <v>7.2050000000000001</v>
      </c>
      <c r="L56" s="162">
        <f t="shared" si="12"/>
        <v>0.78400435255712742</v>
      </c>
      <c r="M56" s="162">
        <f t="shared" si="13"/>
        <v>1.0119382022471912</v>
      </c>
      <c r="N56" s="229">
        <f>N58+N59</f>
        <v>9.2199999999999989</v>
      </c>
      <c r="O56" s="229">
        <f t="shared" ref="O56" si="28">O58+O59</f>
        <v>6.02</v>
      </c>
      <c r="P56" s="229">
        <f>P58+P59</f>
        <v>8.52</v>
      </c>
      <c r="Q56" s="229">
        <f>Q58+Q59</f>
        <v>7.2099999999999991</v>
      </c>
      <c r="R56" s="229">
        <f t="shared" ref="R56:T56" si="29">R58+R59</f>
        <v>2.2799999999999998</v>
      </c>
      <c r="S56" s="229">
        <f t="shared" si="29"/>
        <v>0</v>
      </c>
      <c r="T56" s="229">
        <f t="shared" si="29"/>
        <v>0.12</v>
      </c>
      <c r="U56" s="162">
        <f>Q56/N56</f>
        <v>0.78199566160520606</v>
      </c>
      <c r="V56" s="162">
        <f>Q56/O56</f>
        <v>1.1976744186046511</v>
      </c>
      <c r="W56" s="162">
        <f>Q56/P56</f>
        <v>0.84624413145539901</v>
      </c>
      <c r="X56" s="307"/>
      <c r="Y56" s="303"/>
      <c r="Z56" s="303"/>
      <c r="AA56" s="288"/>
      <c r="AB56" s="289" t="s">
        <v>308</v>
      </c>
    </row>
    <row r="57" spans="1:36" s="247" customFormat="1" ht="40.5" hidden="1" customHeight="1">
      <c r="A57" s="277"/>
      <c r="B57" s="174" t="s">
        <v>10</v>
      </c>
      <c r="C57" s="298"/>
      <c r="D57" s="298"/>
      <c r="E57" s="298"/>
      <c r="F57" s="295"/>
      <c r="G57" s="158"/>
      <c r="H57" s="158"/>
      <c r="I57" s="200"/>
      <c r="J57" s="229"/>
      <c r="K57" s="229"/>
      <c r="L57" s="163"/>
      <c r="M57" s="163"/>
      <c r="N57" s="229"/>
      <c r="O57" s="229"/>
      <c r="P57" s="229"/>
      <c r="Q57" s="229"/>
      <c r="R57" s="229"/>
      <c r="S57" s="229"/>
      <c r="T57" s="229"/>
      <c r="U57" s="163"/>
      <c r="V57" s="163"/>
      <c r="W57" s="162"/>
      <c r="X57" s="307"/>
      <c r="Y57" s="303"/>
      <c r="Z57" s="303"/>
      <c r="AA57" s="288"/>
      <c r="AB57" s="289"/>
    </row>
    <row r="58" spans="1:36" s="247" customFormat="1" ht="90.75" hidden="1" customHeight="1">
      <c r="A58" s="277"/>
      <c r="B58" s="171" t="s">
        <v>153</v>
      </c>
      <c r="C58" s="298"/>
      <c r="D58" s="298"/>
      <c r="E58" s="298"/>
      <c r="F58" s="295"/>
      <c r="G58" s="224">
        <v>47.56</v>
      </c>
      <c r="H58" s="224">
        <v>32.159999999999997</v>
      </c>
      <c r="I58" s="224">
        <v>6.02</v>
      </c>
      <c r="J58" s="159">
        <v>6.02</v>
      </c>
      <c r="K58" s="159">
        <v>6.02</v>
      </c>
      <c r="L58" s="163">
        <f t="shared" si="12"/>
        <v>1</v>
      </c>
      <c r="M58" s="163">
        <f t="shared" si="13"/>
        <v>1</v>
      </c>
      <c r="N58" s="159">
        <v>6.02</v>
      </c>
      <c r="O58" s="159">
        <v>6.02</v>
      </c>
      <c r="P58" s="159">
        <v>6.02</v>
      </c>
      <c r="Q58" s="159">
        <v>6.02</v>
      </c>
      <c r="R58" s="159">
        <v>2.2799999999999998</v>
      </c>
      <c r="S58" s="159"/>
      <c r="T58" s="159">
        <v>0.12</v>
      </c>
      <c r="U58" s="163">
        <f>Q58/N58</f>
        <v>1</v>
      </c>
      <c r="V58" s="163">
        <f>Q58/O58</f>
        <v>1</v>
      </c>
      <c r="W58" s="163">
        <f>Q58/P58</f>
        <v>1</v>
      </c>
      <c r="X58" s="307"/>
      <c r="Y58" s="303"/>
      <c r="Z58" s="303"/>
      <c r="AA58" s="288"/>
      <c r="AB58" s="289"/>
    </row>
    <row r="59" spans="1:36" s="247" customFormat="1" ht="90.75" hidden="1" customHeight="1">
      <c r="A59" s="277"/>
      <c r="B59" s="171" t="s">
        <v>144</v>
      </c>
      <c r="C59" s="298"/>
      <c r="D59" s="298"/>
      <c r="E59" s="298"/>
      <c r="F59" s="295"/>
      <c r="G59" s="224">
        <v>35.1</v>
      </c>
      <c r="H59" s="224">
        <v>19.72</v>
      </c>
      <c r="I59" s="224">
        <v>3.17</v>
      </c>
      <c r="J59" s="159">
        <v>1.1000000000000001</v>
      </c>
      <c r="K59" s="159">
        <v>1.1850000000000001</v>
      </c>
      <c r="L59" s="163">
        <f t="shared" si="12"/>
        <v>0.37381703470031546</v>
      </c>
      <c r="M59" s="163"/>
      <c r="N59" s="159">
        <v>3.2</v>
      </c>
      <c r="O59" s="159"/>
      <c r="P59" s="159">
        <v>2.5</v>
      </c>
      <c r="Q59" s="159">
        <v>1.19</v>
      </c>
      <c r="R59" s="159"/>
      <c r="S59" s="159"/>
      <c r="T59" s="159"/>
      <c r="U59" s="163">
        <f>Q59/N59</f>
        <v>0.37187499999999996</v>
      </c>
      <c r="V59" s="163"/>
      <c r="W59" s="162"/>
      <c r="X59" s="307"/>
      <c r="Y59" s="303"/>
      <c r="Z59" s="303"/>
      <c r="AA59" s="288"/>
      <c r="AB59" s="289"/>
    </row>
    <row r="60" spans="1:36" s="247" customFormat="1" ht="42.75" hidden="1" customHeight="1">
      <c r="A60" s="277">
        <v>8</v>
      </c>
      <c r="B60" s="166" t="s">
        <v>286</v>
      </c>
      <c r="C60" s="298" t="s">
        <v>191</v>
      </c>
      <c r="D60" s="298" t="s">
        <v>191</v>
      </c>
      <c r="E60" s="298" t="s">
        <v>181</v>
      </c>
      <c r="F60" s="295" t="s">
        <v>256</v>
      </c>
      <c r="G60" s="200">
        <f>G62+G63</f>
        <v>21.8</v>
      </c>
      <c r="H60" s="200">
        <f t="shared" ref="H60:K60" si="30">H62+H63</f>
        <v>6</v>
      </c>
      <c r="I60" s="200">
        <f t="shared" si="30"/>
        <v>6</v>
      </c>
      <c r="J60" s="200">
        <f t="shared" si="30"/>
        <v>3.59</v>
      </c>
      <c r="K60" s="200">
        <f t="shared" si="30"/>
        <v>5.0999999999999996</v>
      </c>
      <c r="L60" s="162">
        <f t="shared" si="12"/>
        <v>0.85</v>
      </c>
      <c r="M60" s="162">
        <f t="shared" si="13"/>
        <v>1.4206128133704734</v>
      </c>
      <c r="N60" s="229">
        <f>N62</f>
        <v>6</v>
      </c>
      <c r="O60" s="229">
        <f t="shared" ref="O60:T60" si="31">O62</f>
        <v>3.59</v>
      </c>
      <c r="P60" s="229">
        <f t="shared" si="31"/>
        <v>5.59</v>
      </c>
      <c r="Q60" s="229">
        <f t="shared" si="31"/>
        <v>5.0999999999999996</v>
      </c>
      <c r="R60" s="229">
        <f t="shared" si="31"/>
        <v>0.79</v>
      </c>
      <c r="S60" s="229">
        <f t="shared" si="31"/>
        <v>0</v>
      </c>
      <c r="T60" s="229">
        <f t="shared" si="31"/>
        <v>0</v>
      </c>
      <c r="U60" s="162">
        <f>Q60/N60</f>
        <v>0.85</v>
      </c>
      <c r="V60" s="162">
        <f>Q60/O60</f>
        <v>1.4206128133704734</v>
      </c>
      <c r="W60" s="162">
        <f>Q60/P60</f>
        <v>0.91234347048300535</v>
      </c>
      <c r="X60" s="296"/>
      <c r="Y60" s="297"/>
      <c r="Z60" s="297"/>
      <c r="AA60" s="288"/>
      <c r="AB60" s="289" t="s">
        <v>309</v>
      </c>
    </row>
    <row r="61" spans="1:36" s="247" customFormat="1" hidden="1">
      <c r="A61" s="277"/>
      <c r="B61" s="174" t="s">
        <v>10</v>
      </c>
      <c r="C61" s="298"/>
      <c r="D61" s="298"/>
      <c r="E61" s="298"/>
      <c r="F61" s="295"/>
      <c r="G61" s="158"/>
      <c r="H61" s="158"/>
      <c r="I61" s="200"/>
      <c r="J61" s="229"/>
      <c r="K61" s="229"/>
      <c r="L61" s="163"/>
      <c r="M61" s="163"/>
      <c r="N61" s="229"/>
      <c r="O61" s="229"/>
      <c r="P61" s="229"/>
      <c r="Q61" s="229"/>
      <c r="R61" s="229"/>
      <c r="S61" s="229"/>
      <c r="T61" s="229"/>
      <c r="U61" s="163"/>
      <c r="V61" s="163"/>
      <c r="W61" s="162"/>
      <c r="X61" s="296"/>
      <c r="Y61" s="297"/>
      <c r="Z61" s="297"/>
      <c r="AA61" s="288"/>
      <c r="AB61" s="289"/>
    </row>
    <row r="62" spans="1:36" s="247" customFormat="1" ht="60.75" hidden="1" customHeight="1">
      <c r="A62" s="277"/>
      <c r="B62" s="175" t="s">
        <v>85</v>
      </c>
      <c r="C62" s="298"/>
      <c r="D62" s="298"/>
      <c r="E62" s="298"/>
      <c r="F62" s="295"/>
      <c r="G62" s="159">
        <v>14.8</v>
      </c>
      <c r="H62" s="159">
        <v>6</v>
      </c>
      <c r="I62" s="159">
        <v>6</v>
      </c>
      <c r="J62" s="159">
        <v>3.59</v>
      </c>
      <c r="K62" s="159">
        <v>5.0999999999999996</v>
      </c>
      <c r="L62" s="163">
        <f t="shared" si="12"/>
        <v>0.85</v>
      </c>
      <c r="M62" s="163">
        <f t="shared" si="13"/>
        <v>1.4206128133704734</v>
      </c>
      <c r="N62" s="159">
        <v>6</v>
      </c>
      <c r="O62" s="159">
        <v>3.59</v>
      </c>
      <c r="P62" s="159">
        <v>5.59</v>
      </c>
      <c r="Q62" s="159">
        <v>5.0999999999999996</v>
      </c>
      <c r="R62" s="159">
        <v>0.79</v>
      </c>
      <c r="S62" s="229"/>
      <c r="T62" s="229"/>
      <c r="U62" s="163">
        <f>Q62/N62</f>
        <v>0.85</v>
      </c>
      <c r="V62" s="163">
        <f>Q62/O62</f>
        <v>1.4206128133704734</v>
      </c>
      <c r="W62" s="163">
        <f>Q62/P62</f>
        <v>0.91234347048300535</v>
      </c>
      <c r="X62" s="296"/>
      <c r="Y62" s="297"/>
      <c r="Z62" s="297"/>
      <c r="AA62" s="288"/>
      <c r="AB62" s="289"/>
    </row>
    <row r="63" spans="1:36" s="120" customFormat="1" ht="60.75" hidden="1" customHeight="1">
      <c r="A63" s="277"/>
      <c r="B63" s="171" t="s">
        <v>13</v>
      </c>
      <c r="C63" s="298"/>
      <c r="D63" s="298"/>
      <c r="E63" s="298"/>
      <c r="F63" s="295"/>
      <c r="G63" s="224">
        <v>7</v>
      </c>
      <c r="H63" s="224"/>
      <c r="I63" s="224"/>
      <c r="J63" s="200"/>
      <c r="K63" s="229"/>
      <c r="L63" s="163"/>
      <c r="M63" s="163"/>
      <c r="N63" s="200"/>
      <c r="O63" s="229"/>
      <c r="P63" s="184"/>
      <c r="Q63" s="184"/>
      <c r="R63" s="229"/>
      <c r="S63" s="229"/>
      <c r="T63" s="229"/>
      <c r="U63" s="163"/>
      <c r="V63" s="163"/>
      <c r="W63" s="162"/>
      <c r="X63" s="296"/>
      <c r="Y63" s="297"/>
      <c r="Z63" s="297"/>
      <c r="AA63" s="288"/>
      <c r="AB63" s="289"/>
    </row>
    <row r="64" spans="1:36" s="120" customFormat="1" ht="42" hidden="1" customHeight="1">
      <c r="A64" s="277">
        <v>9</v>
      </c>
      <c r="B64" s="166" t="s">
        <v>173</v>
      </c>
      <c r="C64" s="298" t="s">
        <v>192</v>
      </c>
      <c r="D64" s="298" t="s">
        <v>193</v>
      </c>
      <c r="E64" s="298" t="s">
        <v>176</v>
      </c>
      <c r="F64" s="295" t="s">
        <v>194</v>
      </c>
      <c r="G64" s="200">
        <f>G66+G67+G68</f>
        <v>165</v>
      </c>
      <c r="H64" s="200">
        <f>H66+H67+H68</f>
        <v>164</v>
      </c>
      <c r="I64" s="200">
        <f>I66+I67+I68</f>
        <v>43.5</v>
      </c>
      <c r="J64" s="200">
        <f t="shared" ref="J64:K64" si="32">J66+J67+J68</f>
        <v>0</v>
      </c>
      <c r="K64" s="200">
        <f t="shared" si="32"/>
        <v>0</v>
      </c>
      <c r="L64" s="163">
        <f t="shared" si="12"/>
        <v>0</v>
      </c>
      <c r="M64" s="163"/>
      <c r="N64" s="200">
        <f>N66+N67</f>
        <v>7</v>
      </c>
      <c r="O64" s="229"/>
      <c r="P64" s="229"/>
      <c r="Q64" s="200"/>
      <c r="R64" s="229">
        <f t="shared" ref="R64:T64" si="33">R66</f>
        <v>0</v>
      </c>
      <c r="S64" s="229">
        <f t="shared" si="33"/>
        <v>0</v>
      </c>
      <c r="T64" s="229">
        <f t="shared" si="33"/>
        <v>0</v>
      </c>
      <c r="U64" s="163"/>
      <c r="V64" s="163"/>
      <c r="W64" s="162"/>
      <c r="X64" s="313"/>
      <c r="Y64" s="314"/>
      <c r="Z64" s="314"/>
      <c r="AA64" s="315"/>
      <c r="AB64" s="289" t="s">
        <v>310</v>
      </c>
    </row>
    <row r="65" spans="1:28" s="120" customFormat="1" ht="30.75" hidden="1" customHeight="1">
      <c r="A65" s="277"/>
      <c r="B65" s="174" t="s">
        <v>10</v>
      </c>
      <c r="C65" s="298"/>
      <c r="D65" s="298"/>
      <c r="E65" s="298"/>
      <c r="F65" s="295"/>
      <c r="G65" s="200"/>
      <c r="H65" s="161"/>
      <c r="I65" s="200"/>
      <c r="J65" s="200"/>
      <c r="K65" s="200"/>
      <c r="L65" s="163"/>
      <c r="M65" s="163"/>
      <c r="N65" s="200"/>
      <c r="O65" s="229"/>
      <c r="P65" s="229"/>
      <c r="Q65" s="229"/>
      <c r="R65" s="229"/>
      <c r="S65" s="229"/>
      <c r="T65" s="229"/>
      <c r="U65" s="163"/>
      <c r="V65" s="163"/>
      <c r="W65" s="162"/>
      <c r="X65" s="313"/>
      <c r="Y65" s="314"/>
      <c r="Z65" s="314"/>
      <c r="AA65" s="315"/>
      <c r="AB65" s="289"/>
    </row>
    <row r="66" spans="1:28" s="120" customFormat="1" ht="54" hidden="1" customHeight="1">
      <c r="A66" s="277"/>
      <c r="B66" s="171" t="s">
        <v>142</v>
      </c>
      <c r="C66" s="298"/>
      <c r="D66" s="298"/>
      <c r="E66" s="298"/>
      <c r="F66" s="295"/>
      <c r="G66" s="224">
        <v>8</v>
      </c>
      <c r="H66" s="232">
        <v>7</v>
      </c>
      <c r="I66" s="224">
        <v>2</v>
      </c>
      <c r="J66" s="224"/>
      <c r="K66" s="224"/>
      <c r="L66" s="163">
        <f t="shared" si="12"/>
        <v>0</v>
      </c>
      <c r="M66" s="163"/>
      <c r="N66" s="224">
        <v>2</v>
      </c>
      <c r="O66" s="159"/>
      <c r="P66" s="159"/>
      <c r="Q66" s="159"/>
      <c r="R66" s="159"/>
      <c r="S66" s="159"/>
      <c r="T66" s="159"/>
      <c r="U66" s="163"/>
      <c r="V66" s="163"/>
      <c r="W66" s="162"/>
      <c r="X66" s="313"/>
      <c r="Y66" s="314"/>
      <c r="Z66" s="314"/>
      <c r="AA66" s="315"/>
      <c r="AB66" s="289"/>
    </row>
    <row r="67" spans="1:28" s="120" customFormat="1" ht="89.25" hidden="1" customHeight="1">
      <c r="A67" s="277"/>
      <c r="B67" s="171" t="s">
        <v>233</v>
      </c>
      <c r="C67" s="298"/>
      <c r="D67" s="298"/>
      <c r="E67" s="298"/>
      <c r="F67" s="295"/>
      <c r="G67" s="224">
        <v>119</v>
      </c>
      <c r="H67" s="232">
        <v>119</v>
      </c>
      <c r="I67" s="224">
        <v>20.5</v>
      </c>
      <c r="J67" s="224"/>
      <c r="K67" s="200"/>
      <c r="L67" s="163">
        <f t="shared" si="12"/>
        <v>0</v>
      </c>
      <c r="M67" s="163"/>
      <c r="N67" s="224">
        <v>5</v>
      </c>
      <c r="O67" s="159"/>
      <c r="P67" s="184"/>
      <c r="Q67" s="184"/>
      <c r="R67" s="159"/>
      <c r="S67" s="229"/>
      <c r="T67" s="229"/>
      <c r="U67" s="163"/>
      <c r="V67" s="163"/>
      <c r="W67" s="162"/>
      <c r="X67" s="313"/>
      <c r="Y67" s="314"/>
      <c r="Z67" s="314"/>
      <c r="AA67" s="315"/>
      <c r="AB67" s="289"/>
    </row>
    <row r="68" spans="1:28" s="120" customFormat="1" ht="60.75" hidden="1" customHeight="1">
      <c r="A68" s="277"/>
      <c r="B68" s="171" t="s">
        <v>144</v>
      </c>
      <c r="C68" s="298"/>
      <c r="D68" s="298"/>
      <c r="E68" s="298"/>
      <c r="F68" s="295"/>
      <c r="G68" s="224">
        <v>38</v>
      </c>
      <c r="H68" s="232">
        <v>38</v>
      </c>
      <c r="I68" s="224">
        <v>21</v>
      </c>
      <c r="J68" s="229"/>
      <c r="K68" s="229"/>
      <c r="L68" s="163">
        <f t="shared" si="12"/>
        <v>0</v>
      </c>
      <c r="M68" s="163"/>
      <c r="N68" s="229"/>
      <c r="O68" s="229"/>
      <c r="P68" s="229"/>
      <c r="Q68" s="229"/>
      <c r="R68" s="229"/>
      <c r="S68" s="229"/>
      <c r="T68" s="229"/>
      <c r="U68" s="163"/>
      <c r="V68" s="163"/>
      <c r="W68" s="162"/>
      <c r="X68" s="313"/>
      <c r="Y68" s="314"/>
      <c r="Z68" s="314"/>
      <c r="AA68" s="315"/>
      <c r="AB68" s="289"/>
    </row>
    <row r="69" spans="1:28" s="247" customFormat="1" ht="84.75" hidden="1" customHeight="1">
      <c r="A69" s="277">
        <v>10</v>
      </c>
      <c r="B69" s="176" t="s">
        <v>195</v>
      </c>
      <c r="C69" s="294" t="s">
        <v>204</v>
      </c>
      <c r="D69" s="294"/>
      <c r="E69" s="294" t="s">
        <v>181</v>
      </c>
      <c r="F69" s="295" t="s">
        <v>230</v>
      </c>
      <c r="G69" s="160">
        <f>G71+G72</f>
        <v>18.02</v>
      </c>
      <c r="H69" s="160">
        <f t="shared" ref="H69:K69" si="34">H71+H72</f>
        <v>17.880000000000003</v>
      </c>
      <c r="I69" s="160">
        <f t="shared" si="34"/>
        <v>12.51</v>
      </c>
      <c r="J69" s="160">
        <f t="shared" si="34"/>
        <v>0.21</v>
      </c>
      <c r="K69" s="160">
        <f t="shared" si="34"/>
        <v>8.7100000000000009</v>
      </c>
      <c r="L69" s="179">
        <f>K69/I69</f>
        <v>0.69624300559552366</v>
      </c>
      <c r="M69" s="162">
        <f>K69/J69</f>
        <v>41.476190476190482</v>
      </c>
      <c r="N69" s="229">
        <f>N71+N72</f>
        <v>12.51</v>
      </c>
      <c r="O69" s="229">
        <f t="shared" ref="O69" si="35">O71+O72</f>
        <v>0.21</v>
      </c>
      <c r="P69" s="229">
        <f>P71+P72</f>
        <v>8.7100000000000009</v>
      </c>
      <c r="Q69" s="229">
        <f>Q71+Q72</f>
        <v>8.7100000000000009</v>
      </c>
      <c r="R69" s="229">
        <f t="shared" ref="R69:T69" si="36">R71+R72</f>
        <v>0</v>
      </c>
      <c r="S69" s="229">
        <f t="shared" si="36"/>
        <v>0</v>
      </c>
      <c r="T69" s="229">
        <f t="shared" si="36"/>
        <v>0.01</v>
      </c>
      <c r="U69" s="179">
        <f>Q69/N69</f>
        <v>0.69624300559552366</v>
      </c>
      <c r="V69" s="162">
        <f>Q69/O69</f>
        <v>41.476190476190482</v>
      </c>
      <c r="W69" s="162">
        <f>Q69/P69</f>
        <v>1</v>
      </c>
      <c r="X69" s="296"/>
      <c r="Y69" s="297"/>
      <c r="Z69" s="297"/>
      <c r="AA69" s="288"/>
      <c r="AB69" s="289" t="s">
        <v>311</v>
      </c>
    </row>
    <row r="70" spans="1:28" s="247" customFormat="1" hidden="1">
      <c r="A70" s="277"/>
      <c r="B70" s="177" t="s">
        <v>10</v>
      </c>
      <c r="C70" s="294"/>
      <c r="D70" s="294"/>
      <c r="E70" s="294"/>
      <c r="F70" s="295"/>
      <c r="G70" s="161"/>
      <c r="H70" s="161"/>
      <c r="I70" s="229"/>
      <c r="J70" s="229"/>
      <c r="K70" s="229"/>
      <c r="L70" s="162"/>
      <c r="M70" s="162"/>
      <c r="N70" s="229"/>
      <c r="O70" s="229"/>
      <c r="P70" s="229"/>
      <c r="Q70" s="229"/>
      <c r="R70" s="229"/>
      <c r="S70" s="229"/>
      <c r="T70" s="229"/>
      <c r="U70" s="162"/>
      <c r="V70" s="162"/>
      <c r="W70" s="162"/>
      <c r="X70" s="296"/>
      <c r="Y70" s="297"/>
      <c r="Z70" s="297"/>
      <c r="AA70" s="288"/>
      <c r="AB70" s="289"/>
    </row>
    <row r="71" spans="1:28" s="247" customFormat="1" ht="48.75" hidden="1" customHeight="1">
      <c r="A71" s="277"/>
      <c r="B71" s="178" t="s">
        <v>153</v>
      </c>
      <c r="C71" s="294"/>
      <c r="D71" s="294"/>
      <c r="E71" s="294"/>
      <c r="F71" s="295"/>
      <c r="G71" s="232">
        <v>6.17</v>
      </c>
      <c r="H71" s="232">
        <v>6.17</v>
      </c>
      <c r="I71" s="159">
        <v>2.41</v>
      </c>
      <c r="J71" s="159">
        <v>0.21</v>
      </c>
      <c r="K71" s="159">
        <v>0.21</v>
      </c>
      <c r="L71" s="180">
        <f t="shared" ref="L71:L82" si="37">K71/I71</f>
        <v>8.7136929460580909E-2</v>
      </c>
      <c r="M71" s="163">
        <f t="shared" ref="M71:M82" si="38">K71/J71</f>
        <v>1</v>
      </c>
      <c r="N71" s="159">
        <v>2.41</v>
      </c>
      <c r="O71" s="159">
        <v>0.21</v>
      </c>
      <c r="P71" s="159">
        <v>0.21</v>
      </c>
      <c r="Q71" s="159">
        <v>0.21</v>
      </c>
      <c r="R71" s="159"/>
      <c r="S71" s="159"/>
      <c r="T71" s="159">
        <v>0.01</v>
      </c>
      <c r="U71" s="180">
        <f t="shared" ref="U71:U79" si="39">Q71/N71</f>
        <v>8.7136929460580909E-2</v>
      </c>
      <c r="V71" s="163">
        <f>Q71/O71</f>
        <v>1</v>
      </c>
      <c r="W71" s="163">
        <v>1</v>
      </c>
      <c r="X71" s="296"/>
      <c r="Y71" s="297"/>
      <c r="Z71" s="297"/>
      <c r="AA71" s="288"/>
      <c r="AB71" s="289"/>
    </row>
    <row r="72" spans="1:28" s="247" customFormat="1" ht="48.75" hidden="1" customHeight="1">
      <c r="A72" s="277"/>
      <c r="B72" s="178" t="s">
        <v>142</v>
      </c>
      <c r="C72" s="294"/>
      <c r="D72" s="294"/>
      <c r="E72" s="294"/>
      <c r="F72" s="295"/>
      <c r="G72" s="232">
        <v>11.85</v>
      </c>
      <c r="H72" s="232">
        <v>11.71</v>
      </c>
      <c r="I72" s="159">
        <v>10.1</v>
      </c>
      <c r="J72" s="159"/>
      <c r="K72" s="159">
        <v>8.5</v>
      </c>
      <c r="L72" s="162">
        <f t="shared" si="37"/>
        <v>0.84158415841584167</v>
      </c>
      <c r="M72" s="162"/>
      <c r="N72" s="159">
        <v>10.1</v>
      </c>
      <c r="O72" s="159"/>
      <c r="P72" s="159">
        <v>8.5</v>
      </c>
      <c r="Q72" s="159">
        <v>8.5</v>
      </c>
      <c r="R72" s="159"/>
      <c r="S72" s="159"/>
      <c r="T72" s="159"/>
      <c r="U72" s="163">
        <f t="shared" si="39"/>
        <v>0.84158415841584167</v>
      </c>
      <c r="V72" s="162"/>
      <c r="W72" s="163">
        <f t="shared" ref="W72:W79" si="40">Q72/P72</f>
        <v>1</v>
      </c>
      <c r="X72" s="296"/>
      <c r="Y72" s="297"/>
      <c r="Z72" s="297"/>
      <c r="AA72" s="288"/>
      <c r="AB72" s="289"/>
    </row>
    <row r="73" spans="1:28" s="247" customFormat="1" ht="96.75" hidden="1" customHeight="1">
      <c r="A73" s="215">
        <v>11</v>
      </c>
      <c r="B73" s="166" t="s">
        <v>196</v>
      </c>
      <c r="C73" s="222" t="s">
        <v>205</v>
      </c>
      <c r="D73" s="222"/>
      <c r="E73" s="222" t="s">
        <v>206</v>
      </c>
      <c r="F73" s="217" t="s">
        <v>207</v>
      </c>
      <c r="G73" s="200">
        <v>270.2</v>
      </c>
      <c r="H73" s="200">
        <v>86.83</v>
      </c>
      <c r="I73" s="229">
        <v>36.24</v>
      </c>
      <c r="J73" s="229">
        <v>17.11</v>
      </c>
      <c r="K73" s="229">
        <v>31.45</v>
      </c>
      <c r="L73" s="162">
        <f t="shared" si="37"/>
        <v>0.86782560706401757</v>
      </c>
      <c r="M73" s="162">
        <f t="shared" ref="M73:M78" si="41">K73/J73</f>
        <v>1.8381063705435419</v>
      </c>
      <c r="N73" s="229">
        <v>36.24</v>
      </c>
      <c r="O73" s="229">
        <v>17.11</v>
      </c>
      <c r="P73" s="229">
        <v>31.45</v>
      </c>
      <c r="Q73" s="229">
        <v>31.45</v>
      </c>
      <c r="R73" s="229">
        <v>3.63</v>
      </c>
      <c r="S73" s="229"/>
      <c r="T73" s="229"/>
      <c r="U73" s="162">
        <f t="shared" si="39"/>
        <v>0.86782560706401757</v>
      </c>
      <c r="V73" s="162">
        <f t="shared" ref="V73:V79" si="42">Q73/O73</f>
        <v>1.8381063705435419</v>
      </c>
      <c r="W73" s="162">
        <f t="shared" si="40"/>
        <v>1</v>
      </c>
      <c r="X73" s="218"/>
      <c r="Y73" s="219"/>
      <c r="Z73" s="219"/>
      <c r="AA73" s="226"/>
      <c r="AB73" s="202" t="s">
        <v>312</v>
      </c>
    </row>
    <row r="74" spans="1:28" s="247" customFormat="1" ht="90" hidden="1" customHeight="1">
      <c r="A74" s="220">
        <v>12</v>
      </c>
      <c r="B74" s="166" t="s">
        <v>197</v>
      </c>
      <c r="C74" s="222" t="s">
        <v>208</v>
      </c>
      <c r="D74" s="222"/>
      <c r="E74" s="222" t="s">
        <v>206</v>
      </c>
      <c r="F74" s="217" t="s">
        <v>209</v>
      </c>
      <c r="G74" s="200">
        <v>353.2</v>
      </c>
      <c r="H74" s="200">
        <v>123.47</v>
      </c>
      <c r="I74" s="229">
        <v>74</v>
      </c>
      <c r="J74" s="229">
        <v>37</v>
      </c>
      <c r="K74" s="229">
        <v>57.65</v>
      </c>
      <c r="L74" s="162">
        <f t="shared" si="37"/>
        <v>0.77905405405405403</v>
      </c>
      <c r="M74" s="162">
        <f t="shared" si="41"/>
        <v>1.5581081081081081</v>
      </c>
      <c r="N74" s="229">
        <v>74</v>
      </c>
      <c r="O74" s="229">
        <v>37</v>
      </c>
      <c r="P74" s="229">
        <v>57.99</v>
      </c>
      <c r="Q74" s="229">
        <v>57.65</v>
      </c>
      <c r="R74" s="229"/>
      <c r="S74" s="229"/>
      <c r="T74" s="229">
        <v>6.16</v>
      </c>
      <c r="U74" s="162">
        <f t="shared" si="39"/>
        <v>0.77905405405405403</v>
      </c>
      <c r="V74" s="162">
        <f t="shared" si="42"/>
        <v>1.5581081081081081</v>
      </c>
      <c r="W74" s="162">
        <f t="shared" si="40"/>
        <v>0.99413692015864796</v>
      </c>
      <c r="X74" s="218"/>
      <c r="Y74" s="219"/>
      <c r="Z74" s="219"/>
      <c r="AA74" s="226"/>
      <c r="AB74" s="202" t="s">
        <v>313</v>
      </c>
    </row>
    <row r="75" spans="1:28" s="247" customFormat="1" ht="138.75" hidden="1">
      <c r="A75" s="220">
        <v>13</v>
      </c>
      <c r="B75" s="166" t="s">
        <v>198</v>
      </c>
      <c r="C75" s="222" t="s">
        <v>210</v>
      </c>
      <c r="D75" s="222"/>
      <c r="E75" s="222" t="s">
        <v>206</v>
      </c>
      <c r="F75" s="217" t="s">
        <v>209</v>
      </c>
      <c r="G75" s="200">
        <v>78.099999999999994</v>
      </c>
      <c r="H75" s="200">
        <v>16.239999999999998</v>
      </c>
      <c r="I75" s="229">
        <v>10.38</v>
      </c>
      <c r="J75" s="229">
        <v>4.91</v>
      </c>
      <c r="K75" s="229">
        <v>8.91</v>
      </c>
      <c r="L75" s="162">
        <f t="shared" si="37"/>
        <v>0.85838150289017334</v>
      </c>
      <c r="M75" s="162">
        <f t="shared" si="41"/>
        <v>1.814663951120163</v>
      </c>
      <c r="N75" s="229">
        <v>10.38</v>
      </c>
      <c r="O75" s="229">
        <v>4.91</v>
      </c>
      <c r="P75" s="229">
        <v>8.91</v>
      </c>
      <c r="Q75" s="229">
        <v>8.91</v>
      </c>
      <c r="R75" s="229"/>
      <c r="S75" s="229"/>
      <c r="T75" s="229">
        <v>1.24</v>
      </c>
      <c r="U75" s="162">
        <f t="shared" si="39"/>
        <v>0.85838150289017334</v>
      </c>
      <c r="V75" s="162">
        <f t="shared" si="42"/>
        <v>1.814663951120163</v>
      </c>
      <c r="W75" s="162">
        <f t="shared" si="40"/>
        <v>1</v>
      </c>
      <c r="X75" s="218"/>
      <c r="Y75" s="219"/>
      <c r="Z75" s="219"/>
      <c r="AA75" s="226"/>
      <c r="AB75" s="202" t="s">
        <v>314</v>
      </c>
    </row>
    <row r="76" spans="1:28" s="247" customFormat="1" ht="134.25" hidden="1" customHeight="1">
      <c r="A76" s="215">
        <v>14</v>
      </c>
      <c r="B76" s="166" t="s">
        <v>199</v>
      </c>
      <c r="C76" s="222" t="s">
        <v>211</v>
      </c>
      <c r="D76" s="222"/>
      <c r="E76" s="222" t="s">
        <v>206</v>
      </c>
      <c r="F76" s="217" t="s">
        <v>327</v>
      </c>
      <c r="G76" s="200">
        <v>43.8</v>
      </c>
      <c r="H76" s="200">
        <v>4.2699999999999996</v>
      </c>
      <c r="I76" s="229">
        <v>4.2699999999999996</v>
      </c>
      <c r="J76" s="229">
        <v>1.98</v>
      </c>
      <c r="K76" s="229">
        <v>1.98</v>
      </c>
      <c r="L76" s="162">
        <f t="shared" si="37"/>
        <v>0.46370023419203749</v>
      </c>
      <c r="M76" s="162">
        <f t="shared" si="41"/>
        <v>1</v>
      </c>
      <c r="N76" s="229">
        <v>4.2699999999999996</v>
      </c>
      <c r="O76" s="229">
        <v>1.98</v>
      </c>
      <c r="P76" s="229">
        <v>2.85</v>
      </c>
      <c r="Q76" s="229">
        <v>1.98</v>
      </c>
      <c r="R76" s="229"/>
      <c r="S76" s="229"/>
      <c r="T76" s="229">
        <v>0.28000000000000003</v>
      </c>
      <c r="U76" s="162">
        <f t="shared" si="39"/>
        <v>0.46370023419203749</v>
      </c>
      <c r="V76" s="162">
        <f t="shared" si="42"/>
        <v>1</v>
      </c>
      <c r="W76" s="162">
        <f t="shared" si="40"/>
        <v>0.6947368421052631</v>
      </c>
      <c r="X76" s="218"/>
      <c r="Y76" s="219"/>
      <c r="Z76" s="219"/>
      <c r="AA76" s="226"/>
      <c r="AB76" s="202" t="s">
        <v>315</v>
      </c>
    </row>
    <row r="77" spans="1:28" s="247" customFormat="1" ht="125.25" hidden="1" customHeight="1">
      <c r="A77" s="220">
        <v>15</v>
      </c>
      <c r="B77" s="166" t="s">
        <v>200</v>
      </c>
      <c r="C77" s="222" t="s">
        <v>212</v>
      </c>
      <c r="D77" s="222"/>
      <c r="E77" s="222" t="s">
        <v>206</v>
      </c>
      <c r="F77" s="217" t="s">
        <v>326</v>
      </c>
      <c r="G77" s="200">
        <v>66.099999999999994</v>
      </c>
      <c r="H77" s="200">
        <v>10.31</v>
      </c>
      <c r="I77" s="229">
        <v>10.31</v>
      </c>
      <c r="J77" s="229">
        <v>5.17</v>
      </c>
      <c r="K77" s="229">
        <v>9.19</v>
      </c>
      <c r="L77" s="162">
        <f t="shared" si="37"/>
        <v>0.89136760426770112</v>
      </c>
      <c r="M77" s="162">
        <f t="shared" si="41"/>
        <v>1.7775628626692457</v>
      </c>
      <c r="N77" s="229">
        <v>10.31</v>
      </c>
      <c r="O77" s="229">
        <v>5.17</v>
      </c>
      <c r="P77" s="229">
        <v>9.19</v>
      </c>
      <c r="Q77" s="229">
        <v>9.19</v>
      </c>
      <c r="R77" s="229"/>
      <c r="S77" s="229"/>
      <c r="T77" s="229">
        <v>1.21</v>
      </c>
      <c r="U77" s="162">
        <f t="shared" si="39"/>
        <v>0.89136760426770112</v>
      </c>
      <c r="V77" s="162">
        <f t="shared" si="42"/>
        <v>1.7775628626692457</v>
      </c>
      <c r="W77" s="162">
        <f t="shared" si="40"/>
        <v>1</v>
      </c>
      <c r="X77" s="195"/>
      <c r="Y77" s="196"/>
      <c r="Z77" s="196"/>
      <c r="AA77" s="226"/>
      <c r="AB77" s="202" t="s">
        <v>316</v>
      </c>
    </row>
    <row r="78" spans="1:28" s="247" customFormat="1" ht="168.75" hidden="1" customHeight="1">
      <c r="A78" s="215">
        <v>16</v>
      </c>
      <c r="B78" s="166" t="s">
        <v>201</v>
      </c>
      <c r="C78" s="222"/>
      <c r="D78" s="222"/>
      <c r="E78" s="222" t="s">
        <v>206</v>
      </c>
      <c r="F78" s="217" t="s">
        <v>207</v>
      </c>
      <c r="G78" s="200">
        <v>30.7</v>
      </c>
      <c r="H78" s="200">
        <v>8.11</v>
      </c>
      <c r="I78" s="229">
        <v>8.11</v>
      </c>
      <c r="J78" s="229">
        <v>4.7699999999999996</v>
      </c>
      <c r="K78" s="229">
        <v>5.77</v>
      </c>
      <c r="L78" s="162">
        <f t="shared" si="37"/>
        <v>0.71146732429099879</v>
      </c>
      <c r="M78" s="162">
        <f t="shared" si="41"/>
        <v>1.2096436058700211</v>
      </c>
      <c r="N78" s="229">
        <v>8.11</v>
      </c>
      <c r="O78" s="229">
        <v>4.7699999999999996</v>
      </c>
      <c r="P78" s="229">
        <v>7.5</v>
      </c>
      <c r="Q78" s="229">
        <v>5.77</v>
      </c>
      <c r="R78" s="229"/>
      <c r="S78" s="229">
        <v>1.4</v>
      </c>
      <c r="T78" s="229"/>
      <c r="U78" s="162">
        <f t="shared" si="39"/>
        <v>0.71146732429099879</v>
      </c>
      <c r="V78" s="162">
        <f t="shared" si="42"/>
        <v>1.2096436058700211</v>
      </c>
      <c r="W78" s="162">
        <f t="shared" si="40"/>
        <v>0.76933333333333331</v>
      </c>
      <c r="X78" s="218"/>
      <c r="Y78" s="219"/>
      <c r="Z78" s="219"/>
      <c r="AA78" s="226"/>
      <c r="AB78" s="212" t="s">
        <v>238</v>
      </c>
    </row>
    <row r="79" spans="1:28" s="247" customFormat="1" ht="132" hidden="1" customHeight="1">
      <c r="A79" s="277">
        <v>17</v>
      </c>
      <c r="B79" s="166" t="s">
        <v>202</v>
      </c>
      <c r="C79" s="294" t="s">
        <v>213</v>
      </c>
      <c r="D79" s="294" t="s">
        <v>214</v>
      </c>
      <c r="E79" s="294" t="s">
        <v>189</v>
      </c>
      <c r="F79" s="295" t="s">
        <v>215</v>
      </c>
      <c r="G79" s="160">
        <f>G81+G82+G83</f>
        <v>105.51</v>
      </c>
      <c r="H79" s="160">
        <f>H81+H82+H83</f>
        <v>59.459999999999994</v>
      </c>
      <c r="I79" s="160">
        <f t="shared" ref="I79:K79" si="43">I81+I82+I83</f>
        <v>31.5</v>
      </c>
      <c r="J79" s="160">
        <f t="shared" si="43"/>
        <v>12.41</v>
      </c>
      <c r="K79" s="160">
        <f t="shared" si="43"/>
        <v>19.71</v>
      </c>
      <c r="L79" s="162">
        <f t="shared" si="37"/>
        <v>0.62571428571428578</v>
      </c>
      <c r="M79" s="162">
        <f t="shared" si="38"/>
        <v>1.5882352941176472</v>
      </c>
      <c r="N79" s="229">
        <f>N81+N82+N83</f>
        <v>31.5</v>
      </c>
      <c r="O79" s="229">
        <f>O81+O82+O83</f>
        <v>12.41</v>
      </c>
      <c r="P79" s="229">
        <f t="shared" ref="P79:T79" si="44">P81+P82+P83</f>
        <v>19.71</v>
      </c>
      <c r="Q79" s="229">
        <f t="shared" si="44"/>
        <v>19.71</v>
      </c>
      <c r="R79" s="229">
        <f t="shared" si="44"/>
        <v>1</v>
      </c>
      <c r="S79" s="229">
        <f t="shared" si="44"/>
        <v>1.5</v>
      </c>
      <c r="T79" s="229">
        <f t="shared" si="44"/>
        <v>0.5</v>
      </c>
      <c r="U79" s="162">
        <f t="shared" si="39"/>
        <v>0.62571428571428578</v>
      </c>
      <c r="V79" s="162">
        <f t="shared" si="42"/>
        <v>1.5882352941176472</v>
      </c>
      <c r="W79" s="162">
        <f t="shared" si="40"/>
        <v>1</v>
      </c>
      <c r="X79" s="307"/>
      <c r="Y79" s="303"/>
      <c r="Z79" s="303"/>
      <c r="AA79" s="287"/>
      <c r="AB79" s="290" t="s">
        <v>318</v>
      </c>
    </row>
    <row r="80" spans="1:28" s="247" customFormat="1" hidden="1">
      <c r="A80" s="277"/>
      <c r="B80" s="174" t="s">
        <v>10</v>
      </c>
      <c r="C80" s="294"/>
      <c r="D80" s="294"/>
      <c r="E80" s="294"/>
      <c r="F80" s="295"/>
      <c r="G80" s="160"/>
      <c r="H80" s="161"/>
      <c r="I80" s="229"/>
      <c r="J80" s="229"/>
      <c r="K80" s="229"/>
      <c r="L80" s="162"/>
      <c r="M80" s="162"/>
      <c r="N80" s="229"/>
      <c r="O80" s="229"/>
      <c r="P80" s="229"/>
      <c r="Q80" s="229"/>
      <c r="R80" s="229"/>
      <c r="S80" s="229"/>
      <c r="T80" s="229"/>
      <c r="U80" s="162"/>
      <c r="V80" s="162"/>
      <c r="W80" s="162"/>
      <c r="X80" s="307"/>
      <c r="Y80" s="303"/>
      <c r="Z80" s="303"/>
      <c r="AA80" s="287"/>
      <c r="AB80" s="290"/>
    </row>
    <row r="81" spans="1:28" s="120" customFormat="1" ht="74.25" hidden="1" customHeight="1">
      <c r="A81" s="277"/>
      <c r="B81" s="171" t="s">
        <v>142</v>
      </c>
      <c r="C81" s="294"/>
      <c r="D81" s="294"/>
      <c r="E81" s="294"/>
      <c r="F81" s="295"/>
      <c r="G81" s="232">
        <v>11</v>
      </c>
      <c r="H81" s="232">
        <v>9.98</v>
      </c>
      <c r="I81" s="224">
        <v>4.5999999999999996</v>
      </c>
      <c r="J81" s="224">
        <v>2.41</v>
      </c>
      <c r="K81" s="224">
        <v>3.51</v>
      </c>
      <c r="L81" s="163">
        <f t="shared" si="37"/>
        <v>0.7630434782608696</v>
      </c>
      <c r="M81" s="163">
        <f t="shared" si="38"/>
        <v>1.4564315352697095</v>
      </c>
      <c r="N81" s="224">
        <v>4.5999999999999996</v>
      </c>
      <c r="O81" s="159">
        <v>2.41</v>
      </c>
      <c r="P81" s="159">
        <v>3.51</v>
      </c>
      <c r="Q81" s="159">
        <v>3.51</v>
      </c>
      <c r="R81" s="159">
        <v>0.5</v>
      </c>
      <c r="S81" s="159"/>
      <c r="T81" s="159">
        <v>0.5</v>
      </c>
      <c r="U81" s="163">
        <f>Q81/N81</f>
        <v>0.7630434782608696</v>
      </c>
      <c r="V81" s="163">
        <f>Q81/O81</f>
        <v>1.4564315352697095</v>
      </c>
      <c r="W81" s="163">
        <f>Q81/P81</f>
        <v>1</v>
      </c>
      <c r="X81" s="307"/>
      <c r="Y81" s="303"/>
      <c r="Z81" s="303"/>
      <c r="AA81" s="287"/>
      <c r="AB81" s="290"/>
    </row>
    <row r="82" spans="1:28" s="120" customFormat="1" ht="97.5" hidden="1" customHeight="1">
      <c r="A82" s="277"/>
      <c r="B82" s="171" t="s">
        <v>233</v>
      </c>
      <c r="C82" s="294"/>
      <c r="D82" s="294"/>
      <c r="E82" s="294"/>
      <c r="F82" s="295"/>
      <c r="G82" s="232">
        <v>89.78</v>
      </c>
      <c r="H82" s="232">
        <v>49.48</v>
      </c>
      <c r="I82" s="224">
        <v>26.9</v>
      </c>
      <c r="J82" s="224">
        <v>10</v>
      </c>
      <c r="K82" s="224">
        <v>16.2</v>
      </c>
      <c r="L82" s="163">
        <f t="shared" si="37"/>
        <v>0.60223048327137552</v>
      </c>
      <c r="M82" s="163">
        <f t="shared" si="38"/>
        <v>1.6199999999999999</v>
      </c>
      <c r="N82" s="224">
        <v>26.9</v>
      </c>
      <c r="O82" s="159">
        <v>10</v>
      </c>
      <c r="P82" s="159">
        <v>16.2</v>
      </c>
      <c r="Q82" s="159">
        <v>16.2</v>
      </c>
      <c r="R82" s="159">
        <v>0.5</v>
      </c>
      <c r="S82" s="159">
        <v>1.5</v>
      </c>
      <c r="T82" s="159"/>
      <c r="U82" s="163">
        <f>Q82/N82</f>
        <v>0.60223048327137552</v>
      </c>
      <c r="V82" s="163">
        <f>Q82/O82</f>
        <v>1.6199999999999999</v>
      </c>
      <c r="W82" s="163">
        <f>Q82/P82</f>
        <v>1</v>
      </c>
      <c r="X82" s="307"/>
      <c r="Y82" s="303"/>
      <c r="Z82" s="303"/>
      <c r="AA82" s="287"/>
      <c r="AB82" s="290"/>
    </row>
    <row r="83" spans="1:28" s="120" customFormat="1" ht="187.5" hidden="1" customHeight="1">
      <c r="A83" s="277"/>
      <c r="B83" s="171" t="s">
        <v>87</v>
      </c>
      <c r="C83" s="294"/>
      <c r="D83" s="294"/>
      <c r="E83" s="294"/>
      <c r="F83" s="295"/>
      <c r="G83" s="232">
        <v>4.7300000000000004</v>
      </c>
      <c r="H83" s="232">
        <v>0</v>
      </c>
      <c r="I83" s="224"/>
      <c r="J83" s="224"/>
      <c r="K83" s="159"/>
      <c r="L83" s="163"/>
      <c r="M83" s="163"/>
      <c r="N83" s="224"/>
      <c r="O83" s="159"/>
      <c r="P83" s="159"/>
      <c r="Q83" s="159"/>
      <c r="R83" s="159"/>
      <c r="S83" s="159"/>
      <c r="T83" s="159"/>
      <c r="U83" s="163"/>
      <c r="V83" s="163"/>
      <c r="W83" s="162"/>
      <c r="X83" s="307"/>
      <c r="Y83" s="303"/>
      <c r="Z83" s="303"/>
      <c r="AA83" s="287"/>
      <c r="AB83" s="290"/>
    </row>
    <row r="84" spans="1:28" s="120" customFormat="1" ht="165" hidden="1" customHeight="1">
      <c r="A84" s="215">
        <v>18</v>
      </c>
      <c r="B84" s="166" t="s">
        <v>203</v>
      </c>
      <c r="C84" s="222" t="s">
        <v>237</v>
      </c>
      <c r="D84" s="222"/>
      <c r="E84" s="222" t="s">
        <v>216</v>
      </c>
      <c r="F84" s="217" t="s">
        <v>217</v>
      </c>
      <c r="G84" s="200">
        <v>50.4</v>
      </c>
      <c r="H84" s="200">
        <v>11.41</v>
      </c>
      <c r="I84" s="200">
        <v>0.96</v>
      </c>
      <c r="J84" s="200"/>
      <c r="K84" s="160"/>
      <c r="L84" s="162">
        <f t="shared" ref="L84:L92" si="45">K84/I84</f>
        <v>0</v>
      </c>
      <c r="M84" s="162"/>
      <c r="N84" s="200">
        <v>0.93</v>
      </c>
      <c r="O84" s="229"/>
      <c r="P84" s="229"/>
      <c r="Q84" s="229"/>
      <c r="R84" s="229"/>
      <c r="S84" s="229"/>
      <c r="T84" s="229"/>
      <c r="U84" s="162"/>
      <c r="V84" s="162"/>
      <c r="W84" s="162"/>
      <c r="X84" s="223"/>
      <c r="Y84" s="197"/>
      <c r="Z84" s="197"/>
      <c r="AA84" s="198"/>
      <c r="AB84" s="199" t="s">
        <v>317</v>
      </c>
    </row>
    <row r="85" spans="1:28" s="120" customFormat="1" ht="409.6" hidden="1" customHeight="1">
      <c r="A85" s="215">
        <v>19</v>
      </c>
      <c r="B85" s="166" t="s">
        <v>218</v>
      </c>
      <c r="C85" s="222" t="s">
        <v>219</v>
      </c>
      <c r="D85" s="222"/>
      <c r="E85" s="222" t="s">
        <v>220</v>
      </c>
      <c r="F85" s="217" t="s">
        <v>221</v>
      </c>
      <c r="G85" s="200">
        <v>5</v>
      </c>
      <c r="H85" s="200">
        <v>4.0999999999999996</v>
      </c>
      <c r="I85" s="200">
        <v>1.8</v>
      </c>
      <c r="J85" s="200">
        <v>0.39</v>
      </c>
      <c r="K85" s="200">
        <v>0.61</v>
      </c>
      <c r="L85" s="200">
        <f t="shared" si="45"/>
        <v>0.33888888888888885</v>
      </c>
      <c r="M85" s="200">
        <f t="shared" ref="M85:M91" si="46">K85/J85</f>
        <v>1.5641025641025641</v>
      </c>
      <c r="N85" s="200">
        <v>1.8</v>
      </c>
      <c r="O85" s="200">
        <v>0.39</v>
      </c>
      <c r="P85" s="200">
        <v>1.5</v>
      </c>
      <c r="Q85" s="200">
        <v>0.61</v>
      </c>
      <c r="R85" s="200">
        <v>0.14000000000000001</v>
      </c>
      <c r="S85" s="200">
        <v>0</v>
      </c>
      <c r="T85" s="200"/>
      <c r="U85" s="200">
        <f>Q85/N85</f>
        <v>0.33888888888888885</v>
      </c>
      <c r="V85" s="200">
        <f>Q85/O85</f>
        <v>1.5641025641025641</v>
      </c>
      <c r="W85" s="162">
        <f>Q85/P85</f>
        <v>0.40666666666666668</v>
      </c>
      <c r="X85" s="223"/>
      <c r="Y85" s="201"/>
      <c r="Z85" s="213"/>
      <c r="AA85" s="214"/>
      <c r="AB85" s="202" t="s">
        <v>319</v>
      </c>
    </row>
    <row r="86" spans="1:28" s="120" customFormat="1" ht="408.75" hidden="1" customHeight="1">
      <c r="A86" s="277">
        <v>20</v>
      </c>
      <c r="B86" s="286" t="s">
        <v>301</v>
      </c>
      <c r="C86" s="298" t="s">
        <v>191</v>
      </c>
      <c r="D86" s="298" t="s">
        <v>222</v>
      </c>
      <c r="E86" s="298" t="s">
        <v>189</v>
      </c>
      <c r="F86" s="295" t="s">
        <v>298</v>
      </c>
      <c r="G86" s="301">
        <v>150</v>
      </c>
      <c r="H86" s="300">
        <v>134.94</v>
      </c>
      <c r="I86" s="200">
        <v>30</v>
      </c>
      <c r="J86" s="200">
        <v>7.5</v>
      </c>
      <c r="K86" s="200">
        <v>18</v>
      </c>
      <c r="L86" s="181">
        <f t="shared" si="45"/>
        <v>0.6</v>
      </c>
      <c r="M86" s="181">
        <f t="shared" si="46"/>
        <v>2.4</v>
      </c>
      <c r="N86" s="300">
        <f>I86</f>
        <v>30</v>
      </c>
      <c r="O86" s="285">
        <v>7.5</v>
      </c>
      <c r="P86" s="229">
        <v>12</v>
      </c>
      <c r="Q86" s="285">
        <v>18</v>
      </c>
      <c r="R86" s="229">
        <v>1.5</v>
      </c>
      <c r="S86" s="229"/>
      <c r="T86" s="229"/>
      <c r="U86" s="299">
        <f>Q86/N86</f>
        <v>0.6</v>
      </c>
      <c r="V86" s="299">
        <f>Q86/O86</f>
        <v>2.4</v>
      </c>
      <c r="W86" s="162">
        <f>Q86/P86</f>
        <v>1.5</v>
      </c>
      <c r="X86" s="223"/>
      <c r="Y86" s="201"/>
      <c r="Z86" s="213"/>
      <c r="AA86" s="214"/>
      <c r="AB86" s="293" t="s">
        <v>320</v>
      </c>
    </row>
    <row r="87" spans="1:28" s="120" customFormat="1" ht="246" hidden="1" customHeight="1">
      <c r="A87" s="277"/>
      <c r="B87" s="286"/>
      <c r="C87" s="298"/>
      <c r="D87" s="298"/>
      <c r="E87" s="298"/>
      <c r="F87" s="295"/>
      <c r="G87" s="301"/>
      <c r="H87" s="300"/>
      <c r="I87" s="200"/>
      <c r="J87" s="200"/>
      <c r="K87" s="200"/>
      <c r="L87" s="181"/>
      <c r="M87" s="181"/>
      <c r="N87" s="300"/>
      <c r="O87" s="285"/>
      <c r="P87" s="229"/>
      <c r="Q87" s="285"/>
      <c r="R87" s="229"/>
      <c r="S87" s="229"/>
      <c r="T87" s="229"/>
      <c r="U87" s="299"/>
      <c r="V87" s="299"/>
      <c r="W87" s="162"/>
      <c r="X87" s="223"/>
      <c r="Y87" s="201"/>
      <c r="Z87" s="213"/>
      <c r="AA87" s="214"/>
      <c r="AB87" s="293"/>
    </row>
    <row r="88" spans="1:28" s="120" customFormat="1" ht="330.75" hidden="1" customHeight="1">
      <c r="A88" s="215">
        <v>21</v>
      </c>
      <c r="B88" s="166" t="s">
        <v>302</v>
      </c>
      <c r="C88" s="222" t="s">
        <v>224</v>
      </c>
      <c r="D88" s="222" t="s">
        <v>225</v>
      </c>
      <c r="E88" s="222" t="s">
        <v>189</v>
      </c>
      <c r="F88" s="217" t="s">
        <v>223</v>
      </c>
      <c r="G88" s="200">
        <v>26</v>
      </c>
      <c r="H88" s="160">
        <v>18.28</v>
      </c>
      <c r="I88" s="200">
        <v>15</v>
      </c>
      <c r="J88" s="200">
        <v>6</v>
      </c>
      <c r="K88" s="200">
        <v>9</v>
      </c>
      <c r="L88" s="181">
        <f t="shared" si="45"/>
        <v>0.6</v>
      </c>
      <c r="M88" s="181">
        <f t="shared" si="46"/>
        <v>1.5</v>
      </c>
      <c r="N88" s="160">
        <v>15</v>
      </c>
      <c r="O88" s="229">
        <v>6</v>
      </c>
      <c r="P88" s="229">
        <v>7</v>
      </c>
      <c r="Q88" s="229">
        <v>9</v>
      </c>
      <c r="R88" s="229">
        <v>1.5</v>
      </c>
      <c r="S88" s="229"/>
      <c r="T88" s="229"/>
      <c r="U88" s="181">
        <f>Q88/N88</f>
        <v>0.6</v>
      </c>
      <c r="V88" s="181">
        <f>Q88/O88</f>
        <v>1.5</v>
      </c>
      <c r="W88" s="162">
        <f>Q88/P88</f>
        <v>1.2857142857142858</v>
      </c>
      <c r="X88" s="223"/>
      <c r="Y88" s="201"/>
      <c r="Z88" s="213"/>
      <c r="AA88" s="214"/>
      <c r="AB88" s="202" t="s">
        <v>321</v>
      </c>
    </row>
    <row r="89" spans="1:28" s="120" customFormat="1" ht="370.5" hidden="1" customHeight="1">
      <c r="A89" s="277">
        <v>22</v>
      </c>
      <c r="B89" s="166" t="s">
        <v>235</v>
      </c>
      <c r="C89" s="294" t="s">
        <v>191</v>
      </c>
      <c r="D89" s="298"/>
      <c r="E89" s="298" t="s">
        <v>226</v>
      </c>
      <c r="F89" s="295" t="s">
        <v>227</v>
      </c>
      <c r="G89" s="200">
        <f>G91+G92</f>
        <v>140</v>
      </c>
      <c r="H89" s="200">
        <f t="shared" ref="H89:T89" si="47">H91+H92</f>
        <v>125</v>
      </c>
      <c r="I89" s="200">
        <v>31</v>
      </c>
      <c r="J89" s="160">
        <f t="shared" ref="J89" si="48">J91+J92</f>
        <v>21.66</v>
      </c>
      <c r="K89" s="160">
        <f t="shared" si="47"/>
        <v>21.56</v>
      </c>
      <c r="L89" s="181">
        <f t="shared" si="45"/>
        <v>0.69548387096774189</v>
      </c>
      <c r="M89" s="181">
        <f t="shared" si="46"/>
        <v>0.99538319482917814</v>
      </c>
      <c r="N89" s="160">
        <f t="shared" si="47"/>
        <v>50</v>
      </c>
      <c r="O89" s="229">
        <f t="shared" si="47"/>
        <v>20.259999999999998</v>
      </c>
      <c r="P89" s="229">
        <f t="shared" si="47"/>
        <v>23.99</v>
      </c>
      <c r="Q89" s="229">
        <f t="shared" si="47"/>
        <v>23.99</v>
      </c>
      <c r="R89" s="229">
        <f t="shared" si="47"/>
        <v>20.271549999999998</v>
      </c>
      <c r="S89" s="229">
        <f t="shared" si="47"/>
        <v>0.38384000000000001</v>
      </c>
      <c r="T89" s="229">
        <f t="shared" si="47"/>
        <v>3.3346100000000001</v>
      </c>
      <c r="U89" s="181">
        <f t="shared" ref="U89:U92" si="49">Q89/N89</f>
        <v>0.47979999999999995</v>
      </c>
      <c r="V89" s="181">
        <f t="shared" ref="V89:V91" si="50">Q89/O89</f>
        <v>1.184106614017769</v>
      </c>
      <c r="W89" s="162">
        <f>Q89/P89</f>
        <v>1</v>
      </c>
      <c r="X89" s="304"/>
      <c r="Y89" s="305"/>
      <c r="Z89" s="310"/>
      <c r="AA89" s="311"/>
      <c r="AB89" s="289" t="s">
        <v>328</v>
      </c>
    </row>
    <row r="90" spans="1:28" s="120" customFormat="1" hidden="1">
      <c r="A90" s="277"/>
      <c r="B90" s="174" t="s">
        <v>10</v>
      </c>
      <c r="C90" s="294"/>
      <c r="D90" s="298"/>
      <c r="E90" s="298"/>
      <c r="F90" s="295"/>
      <c r="G90" s="158"/>
      <c r="H90" s="158"/>
      <c r="I90" s="200"/>
      <c r="J90" s="160"/>
      <c r="K90" s="160"/>
      <c r="L90" s="164"/>
      <c r="M90" s="164"/>
      <c r="N90" s="160"/>
      <c r="O90" s="229"/>
      <c r="P90" s="229"/>
      <c r="Q90" s="229"/>
      <c r="R90" s="229"/>
      <c r="S90" s="229"/>
      <c r="T90" s="229"/>
      <c r="U90" s="164"/>
      <c r="V90" s="164"/>
      <c r="W90" s="162"/>
      <c r="X90" s="304"/>
      <c r="Y90" s="306"/>
      <c r="Z90" s="310"/>
      <c r="AA90" s="312"/>
      <c r="AB90" s="289"/>
    </row>
    <row r="91" spans="1:28" s="120" customFormat="1" ht="255" hidden="1" customHeight="1">
      <c r="A91" s="277"/>
      <c r="B91" s="171" t="s">
        <v>87</v>
      </c>
      <c r="C91" s="294"/>
      <c r="D91" s="298"/>
      <c r="E91" s="298"/>
      <c r="F91" s="295"/>
      <c r="G91" s="224">
        <v>75</v>
      </c>
      <c r="H91" s="224">
        <v>60</v>
      </c>
      <c r="I91" s="224">
        <v>30</v>
      </c>
      <c r="J91" s="232">
        <v>15.76</v>
      </c>
      <c r="K91" s="232">
        <v>19.489999999999998</v>
      </c>
      <c r="L91" s="164">
        <f t="shared" si="45"/>
        <v>0.64966666666666661</v>
      </c>
      <c r="M91" s="164">
        <f t="shared" si="46"/>
        <v>1.2366751269035532</v>
      </c>
      <c r="N91" s="232">
        <v>30</v>
      </c>
      <c r="O91" s="159">
        <v>15.76</v>
      </c>
      <c r="P91" s="159">
        <v>19.489999999999998</v>
      </c>
      <c r="Q91" s="159">
        <v>19.489999999999998</v>
      </c>
      <c r="R91" s="159">
        <f>Q91-S91-T91</f>
        <v>16.469049999999999</v>
      </c>
      <c r="S91" s="159">
        <f>Q91*0.016</f>
        <v>0.31184000000000001</v>
      </c>
      <c r="T91" s="159">
        <f>Q91*0.139</f>
        <v>2.7091099999999999</v>
      </c>
      <c r="U91" s="164">
        <f t="shared" si="49"/>
        <v>0.64966666666666661</v>
      </c>
      <c r="V91" s="164">
        <f t="shared" si="50"/>
        <v>1.2366751269035532</v>
      </c>
      <c r="W91" s="163">
        <f>Q91/P91</f>
        <v>1</v>
      </c>
      <c r="X91" s="304"/>
      <c r="Y91" s="306"/>
      <c r="Z91" s="310"/>
      <c r="AA91" s="312"/>
      <c r="AB91" s="289"/>
    </row>
    <row r="92" spans="1:28" s="120" customFormat="1" ht="278.25" hidden="1" customHeight="1">
      <c r="A92" s="277"/>
      <c r="B92" s="171" t="s">
        <v>144</v>
      </c>
      <c r="C92" s="294"/>
      <c r="D92" s="298"/>
      <c r="E92" s="298"/>
      <c r="F92" s="295"/>
      <c r="G92" s="224">
        <v>65</v>
      </c>
      <c r="H92" s="224">
        <v>65</v>
      </c>
      <c r="I92" s="224">
        <v>20</v>
      </c>
      <c r="J92" s="224">
        <v>5.9</v>
      </c>
      <c r="K92" s="224">
        <v>2.0699999999999998</v>
      </c>
      <c r="L92" s="164">
        <f t="shared" si="45"/>
        <v>0.10349999999999999</v>
      </c>
      <c r="M92" s="164"/>
      <c r="N92" s="232">
        <v>20</v>
      </c>
      <c r="O92" s="159">
        <v>4.5</v>
      </c>
      <c r="P92" s="159">
        <v>4.5</v>
      </c>
      <c r="Q92" s="159">
        <v>4.5</v>
      </c>
      <c r="R92" s="209">
        <f>Q92*0.845</f>
        <v>3.8024999999999998</v>
      </c>
      <c r="S92" s="209">
        <f>Q92*0.016</f>
        <v>7.2000000000000008E-2</v>
      </c>
      <c r="T92" s="209">
        <f>Q92*0.139</f>
        <v>0.62550000000000006</v>
      </c>
      <c r="U92" s="164">
        <f t="shared" si="49"/>
        <v>0.22500000000000001</v>
      </c>
      <c r="V92" s="164">
        <f>Q92/O92</f>
        <v>1</v>
      </c>
      <c r="W92" s="163">
        <f>Q92/P92</f>
        <v>1</v>
      </c>
      <c r="X92" s="304"/>
      <c r="Y92" s="306"/>
      <c r="Z92" s="310"/>
      <c r="AA92" s="312"/>
      <c r="AB92" s="289"/>
    </row>
    <row r="93" spans="1:28" s="248" customFormat="1" ht="301.5" hidden="1" customHeight="1">
      <c r="A93" s="215">
        <v>23</v>
      </c>
      <c r="B93" s="203" t="s">
        <v>232</v>
      </c>
      <c r="C93" s="227" t="s">
        <v>228</v>
      </c>
      <c r="D93" s="232"/>
      <c r="E93" s="216" t="s">
        <v>226</v>
      </c>
      <c r="F93" s="217" t="s">
        <v>229</v>
      </c>
      <c r="G93" s="160">
        <v>30</v>
      </c>
      <c r="H93" s="160">
        <v>30</v>
      </c>
      <c r="I93" s="160">
        <v>20</v>
      </c>
      <c r="J93" s="160">
        <v>6</v>
      </c>
      <c r="K93" s="160">
        <v>6</v>
      </c>
      <c r="L93" s="181"/>
      <c r="M93" s="181"/>
      <c r="N93" s="160">
        <v>20</v>
      </c>
      <c r="O93" s="229"/>
      <c r="P93" s="229"/>
      <c r="Q93" s="229"/>
      <c r="R93" s="229"/>
      <c r="S93" s="229"/>
      <c r="T93" s="229"/>
      <c r="U93" s="164"/>
      <c r="V93" s="164"/>
      <c r="W93" s="162"/>
      <c r="X93" s="189"/>
      <c r="Y93" s="190"/>
      <c r="Z93" s="191"/>
      <c r="AA93" s="227"/>
      <c r="AB93" s="199" t="s">
        <v>322</v>
      </c>
    </row>
    <row r="94" spans="1:28" ht="30.75" hidden="1" customHeight="1">
      <c r="A94" s="320" t="s">
        <v>239</v>
      </c>
      <c r="B94" s="320"/>
      <c r="C94" s="320"/>
      <c r="D94" s="320"/>
      <c r="E94" s="320"/>
      <c r="F94" s="320"/>
      <c r="G94" s="320"/>
      <c r="H94" s="320"/>
      <c r="I94" s="320"/>
      <c r="J94" s="320"/>
      <c r="K94" s="320"/>
      <c r="L94" s="320"/>
      <c r="M94" s="320"/>
      <c r="N94" s="320"/>
      <c r="O94" s="320"/>
      <c r="P94" s="320"/>
      <c r="Q94" s="320"/>
      <c r="R94" s="320"/>
      <c r="S94" s="320"/>
      <c r="T94" s="320"/>
      <c r="U94" s="320"/>
      <c r="V94" s="320"/>
      <c r="W94" s="320"/>
      <c r="X94" s="320"/>
      <c r="Y94" s="320"/>
      <c r="Z94" s="320"/>
      <c r="AA94" s="320"/>
      <c r="AB94" s="320"/>
    </row>
    <row r="95" spans="1:28" ht="90" hidden="1">
      <c r="A95" s="220">
        <v>24</v>
      </c>
      <c r="B95" s="166" t="s">
        <v>284</v>
      </c>
      <c r="C95" s="216" t="s">
        <v>191</v>
      </c>
      <c r="D95" s="183"/>
      <c r="E95" s="186" t="s">
        <v>181</v>
      </c>
      <c r="F95" s="217" t="s">
        <v>255</v>
      </c>
      <c r="G95" s="229">
        <v>10</v>
      </c>
      <c r="H95" s="229">
        <v>9</v>
      </c>
      <c r="I95" s="229"/>
      <c r="J95" s="229"/>
      <c r="K95" s="229"/>
      <c r="L95" s="229"/>
      <c r="M95" s="229"/>
      <c r="N95" s="229">
        <v>1</v>
      </c>
      <c r="O95" s="229"/>
      <c r="P95" s="229"/>
      <c r="Q95" s="229"/>
      <c r="R95" s="229"/>
      <c r="S95" s="229"/>
      <c r="T95" s="229"/>
      <c r="U95" s="229"/>
      <c r="V95" s="229"/>
      <c r="W95" s="183"/>
      <c r="X95" s="187"/>
      <c r="Y95" s="188"/>
      <c r="Z95" s="188"/>
      <c r="AA95" s="233"/>
      <c r="AB95" s="210" t="s">
        <v>241</v>
      </c>
    </row>
    <row r="96" spans="1:28" ht="243" hidden="1" customHeight="1">
      <c r="A96" s="220">
        <v>25</v>
      </c>
      <c r="B96" s="166" t="s">
        <v>285</v>
      </c>
      <c r="C96" s="216" t="s">
        <v>258</v>
      </c>
      <c r="D96" s="183"/>
      <c r="E96" s="186" t="s">
        <v>181</v>
      </c>
      <c r="F96" s="217" t="s">
        <v>257</v>
      </c>
      <c r="G96" s="229">
        <v>1.4</v>
      </c>
      <c r="H96" s="229">
        <v>1.4</v>
      </c>
      <c r="I96" s="229"/>
      <c r="J96" s="229"/>
      <c r="K96" s="229"/>
      <c r="L96" s="229"/>
      <c r="M96" s="229"/>
      <c r="N96" s="229">
        <v>0.82</v>
      </c>
      <c r="O96" s="229">
        <v>0.21</v>
      </c>
      <c r="P96" s="229"/>
      <c r="Q96" s="229">
        <v>0.21</v>
      </c>
      <c r="R96" s="229"/>
      <c r="S96" s="229"/>
      <c r="T96" s="229"/>
      <c r="U96" s="162">
        <f>Q96/N96</f>
        <v>0.25609756097560976</v>
      </c>
      <c r="V96" s="162">
        <f>Q96/O96</f>
        <v>1</v>
      </c>
      <c r="W96" s="183"/>
      <c r="X96" s="187"/>
      <c r="Y96" s="188"/>
      <c r="Z96" s="188"/>
      <c r="AA96" s="233"/>
      <c r="AB96" s="210" t="s">
        <v>323</v>
      </c>
    </row>
    <row r="97" spans="1:28" ht="65.25" hidden="1" customHeight="1">
      <c r="A97" s="302">
        <v>26</v>
      </c>
      <c r="B97" s="166" t="s">
        <v>242</v>
      </c>
      <c r="C97" s="294" t="s">
        <v>191</v>
      </c>
      <c r="D97" s="308"/>
      <c r="E97" s="309" t="s">
        <v>226</v>
      </c>
      <c r="F97" s="295" t="s">
        <v>259</v>
      </c>
      <c r="G97" s="229">
        <f>G98+G99</f>
        <v>33.4</v>
      </c>
      <c r="H97" s="229">
        <f t="shared" ref="H97" si="51">H98+H99</f>
        <v>33.21</v>
      </c>
      <c r="I97" s="229"/>
      <c r="J97" s="229"/>
      <c r="K97" s="229"/>
      <c r="L97" s="229"/>
      <c r="M97" s="229"/>
      <c r="N97" s="229">
        <f>N98+N99</f>
        <v>7.75</v>
      </c>
      <c r="O97" s="229">
        <v>0.05</v>
      </c>
      <c r="P97" s="229"/>
      <c r="Q97" s="229">
        <v>0.05</v>
      </c>
      <c r="R97" s="229"/>
      <c r="S97" s="229"/>
      <c r="T97" s="229"/>
      <c r="U97" s="162">
        <f t="shared" ref="U97:U116" si="52">Q97/N97</f>
        <v>6.4516129032258064E-3</v>
      </c>
      <c r="V97" s="162">
        <f>Q97/O97</f>
        <v>1</v>
      </c>
      <c r="W97" s="183"/>
      <c r="X97" s="187"/>
      <c r="Y97" s="188"/>
      <c r="Z97" s="188"/>
      <c r="AA97" s="233"/>
      <c r="AB97" s="289" t="s">
        <v>324</v>
      </c>
    </row>
    <row r="98" spans="1:28" ht="96" hidden="1" customHeight="1">
      <c r="A98" s="302"/>
      <c r="B98" s="166" t="s">
        <v>85</v>
      </c>
      <c r="C98" s="294"/>
      <c r="D98" s="308"/>
      <c r="E98" s="309"/>
      <c r="F98" s="295"/>
      <c r="G98" s="159">
        <v>19.399999999999999</v>
      </c>
      <c r="H98" s="159">
        <v>19.21</v>
      </c>
      <c r="I98" s="159"/>
      <c r="J98" s="159"/>
      <c r="K98" s="159"/>
      <c r="L98" s="159"/>
      <c r="M98" s="159"/>
      <c r="N98" s="159">
        <v>7.75</v>
      </c>
      <c r="O98" s="159">
        <v>0.05</v>
      </c>
      <c r="P98" s="159"/>
      <c r="Q98" s="159">
        <v>0.05</v>
      </c>
      <c r="R98" s="159"/>
      <c r="S98" s="159"/>
      <c r="T98" s="159"/>
      <c r="U98" s="163">
        <f t="shared" si="52"/>
        <v>6.4516129032258064E-3</v>
      </c>
      <c r="V98" s="163">
        <f>Q98/O98</f>
        <v>1</v>
      </c>
      <c r="W98" s="183"/>
      <c r="X98" s="187"/>
      <c r="Y98" s="188"/>
      <c r="Z98" s="188"/>
      <c r="AA98" s="233"/>
      <c r="AB98" s="291"/>
    </row>
    <row r="99" spans="1:28" ht="127.5" hidden="1" customHeight="1">
      <c r="A99" s="302"/>
      <c r="B99" s="166" t="s">
        <v>240</v>
      </c>
      <c r="C99" s="294"/>
      <c r="D99" s="308"/>
      <c r="E99" s="309"/>
      <c r="F99" s="295"/>
      <c r="G99" s="159">
        <v>14</v>
      </c>
      <c r="H99" s="159">
        <v>14</v>
      </c>
      <c r="I99" s="159"/>
      <c r="J99" s="159"/>
      <c r="K99" s="159"/>
      <c r="L99" s="159"/>
      <c r="M99" s="159"/>
      <c r="N99" s="159"/>
      <c r="O99" s="159"/>
      <c r="P99" s="159"/>
      <c r="Q99" s="159"/>
      <c r="R99" s="159"/>
      <c r="S99" s="159"/>
      <c r="T99" s="159"/>
      <c r="U99" s="163"/>
      <c r="V99" s="163"/>
      <c r="W99" s="183"/>
      <c r="X99" s="187"/>
      <c r="Y99" s="188"/>
      <c r="Z99" s="188"/>
      <c r="AA99" s="233"/>
      <c r="AB99" s="291"/>
    </row>
    <row r="100" spans="1:28" ht="91.5" hidden="1" customHeight="1">
      <c r="A100" s="220">
        <v>27</v>
      </c>
      <c r="B100" s="166" t="s">
        <v>270</v>
      </c>
      <c r="C100" s="216" t="s">
        <v>191</v>
      </c>
      <c r="D100" s="183"/>
      <c r="E100" s="225" t="s">
        <v>226</v>
      </c>
      <c r="F100" s="217"/>
      <c r="G100" s="229">
        <v>22.3</v>
      </c>
      <c r="H100" s="229">
        <v>9.77</v>
      </c>
      <c r="I100" s="229"/>
      <c r="J100" s="229"/>
      <c r="K100" s="229"/>
      <c r="L100" s="229"/>
      <c r="M100" s="229"/>
      <c r="N100" s="229">
        <v>9.77</v>
      </c>
      <c r="O100" s="229">
        <v>6.77</v>
      </c>
      <c r="P100" s="229"/>
      <c r="Q100" s="229">
        <v>4.9400000000000004</v>
      </c>
      <c r="R100" s="229"/>
      <c r="S100" s="229"/>
      <c r="T100" s="229"/>
      <c r="U100" s="162">
        <f t="shared" ref="U100" si="53">Q100/N100</f>
        <v>0.50562947799385882</v>
      </c>
      <c r="V100" s="162">
        <f t="shared" ref="V100:V111" si="54">Q100/O100</f>
        <v>0.7296898079763664</v>
      </c>
      <c r="W100" s="183"/>
      <c r="X100" s="187"/>
      <c r="Y100" s="188"/>
      <c r="Z100" s="188"/>
      <c r="AA100" s="233"/>
      <c r="AB100" s="210" t="s">
        <v>271</v>
      </c>
    </row>
    <row r="101" spans="1:28" ht="93.75" hidden="1" customHeight="1">
      <c r="A101" s="220">
        <v>28</v>
      </c>
      <c r="B101" s="166" t="s">
        <v>275</v>
      </c>
      <c r="C101" s="216" t="s">
        <v>277</v>
      </c>
      <c r="D101" s="183"/>
      <c r="E101" s="225" t="s">
        <v>220</v>
      </c>
      <c r="F101" s="217" t="s">
        <v>274</v>
      </c>
      <c r="G101" s="229">
        <v>5.0999999999999996</v>
      </c>
      <c r="H101" s="229">
        <v>2.4300000000000002</v>
      </c>
      <c r="I101" s="229"/>
      <c r="J101" s="229"/>
      <c r="K101" s="229"/>
      <c r="L101" s="229"/>
      <c r="M101" s="229"/>
      <c r="N101" s="229">
        <v>2.4300000000000002</v>
      </c>
      <c r="O101" s="229">
        <v>2.4300000000000002</v>
      </c>
      <c r="P101" s="229"/>
      <c r="Q101" s="229">
        <v>2.2400000000000002</v>
      </c>
      <c r="R101" s="229"/>
      <c r="S101" s="229"/>
      <c r="T101" s="229"/>
      <c r="U101" s="162">
        <f t="shared" si="52"/>
        <v>0.92181069958847739</v>
      </c>
      <c r="V101" s="162">
        <f t="shared" si="54"/>
        <v>0.92181069958847739</v>
      </c>
      <c r="W101" s="183"/>
      <c r="X101" s="187"/>
      <c r="Y101" s="188"/>
      <c r="Z101" s="188"/>
      <c r="AA101" s="233"/>
      <c r="AB101" s="210" t="s">
        <v>293</v>
      </c>
    </row>
    <row r="102" spans="1:28" ht="112.5" hidden="1" customHeight="1">
      <c r="A102" s="220">
        <v>29</v>
      </c>
      <c r="B102" s="166" t="s">
        <v>243</v>
      </c>
      <c r="C102" s="216" t="s">
        <v>279</v>
      </c>
      <c r="D102" s="183"/>
      <c r="E102" s="225" t="s">
        <v>189</v>
      </c>
      <c r="F102" s="217" t="s">
        <v>274</v>
      </c>
      <c r="G102" s="229">
        <v>13</v>
      </c>
      <c r="H102" s="229">
        <v>4.84</v>
      </c>
      <c r="I102" s="229"/>
      <c r="J102" s="229"/>
      <c r="K102" s="229"/>
      <c r="L102" s="229"/>
      <c r="M102" s="229"/>
      <c r="N102" s="229">
        <v>4.84</v>
      </c>
      <c r="O102" s="229">
        <v>4.84</v>
      </c>
      <c r="P102" s="229"/>
      <c r="Q102" s="229">
        <v>4.6100000000000003</v>
      </c>
      <c r="R102" s="229"/>
      <c r="S102" s="229"/>
      <c r="T102" s="229"/>
      <c r="U102" s="162">
        <f t="shared" si="52"/>
        <v>0.95247933884297531</v>
      </c>
      <c r="V102" s="162">
        <f t="shared" si="54"/>
        <v>0.95247933884297531</v>
      </c>
      <c r="W102" s="183"/>
      <c r="X102" s="187"/>
      <c r="Y102" s="188"/>
      <c r="Z102" s="188"/>
      <c r="AA102" s="233"/>
      <c r="AB102" s="210" t="s">
        <v>294</v>
      </c>
    </row>
    <row r="103" spans="1:28" ht="166.5" hidden="1" customHeight="1">
      <c r="A103" s="220">
        <v>30</v>
      </c>
      <c r="B103" s="166" t="s">
        <v>276</v>
      </c>
      <c r="C103" s="233" t="s">
        <v>278</v>
      </c>
      <c r="D103" s="183"/>
      <c r="E103" s="225" t="s">
        <v>181</v>
      </c>
      <c r="F103" s="217" t="s">
        <v>274</v>
      </c>
      <c r="G103" s="229">
        <v>3.1</v>
      </c>
      <c r="H103" s="229">
        <v>1.9</v>
      </c>
      <c r="I103" s="229"/>
      <c r="J103" s="229"/>
      <c r="K103" s="229"/>
      <c r="L103" s="229"/>
      <c r="M103" s="229"/>
      <c r="N103" s="229">
        <v>1.9</v>
      </c>
      <c r="O103" s="229">
        <v>1.4</v>
      </c>
      <c r="P103" s="229"/>
      <c r="Q103" s="229">
        <v>1.33</v>
      </c>
      <c r="R103" s="229"/>
      <c r="S103" s="229"/>
      <c r="T103" s="229"/>
      <c r="U103" s="162">
        <f t="shared" si="52"/>
        <v>0.70000000000000007</v>
      </c>
      <c r="V103" s="162">
        <f t="shared" si="54"/>
        <v>0.95000000000000007</v>
      </c>
      <c r="W103" s="183"/>
      <c r="X103" s="187"/>
      <c r="Y103" s="188"/>
      <c r="Z103" s="188"/>
      <c r="AA103" s="233"/>
      <c r="AB103" s="210" t="s">
        <v>244</v>
      </c>
    </row>
    <row r="104" spans="1:28" ht="83.25" hidden="1">
      <c r="A104" s="220">
        <v>31</v>
      </c>
      <c r="B104" s="166" t="s">
        <v>272</v>
      </c>
      <c r="C104" s="216" t="s">
        <v>191</v>
      </c>
      <c r="D104" s="183"/>
      <c r="E104" s="225" t="s">
        <v>220</v>
      </c>
      <c r="F104" s="217" t="s">
        <v>280</v>
      </c>
      <c r="G104" s="229"/>
      <c r="H104" s="229"/>
      <c r="I104" s="229"/>
      <c r="J104" s="229"/>
      <c r="K104" s="229"/>
      <c r="L104" s="229"/>
      <c r="M104" s="229"/>
      <c r="N104" s="229">
        <v>8.77</v>
      </c>
      <c r="O104" s="229">
        <v>4.38</v>
      </c>
      <c r="P104" s="229"/>
      <c r="Q104" s="229">
        <v>4.43</v>
      </c>
      <c r="R104" s="229"/>
      <c r="S104" s="229"/>
      <c r="T104" s="229"/>
      <c r="U104" s="162">
        <f t="shared" si="52"/>
        <v>0.50513112884834666</v>
      </c>
      <c r="V104" s="162">
        <f t="shared" si="54"/>
        <v>1.0114155251141552</v>
      </c>
      <c r="W104" s="183"/>
      <c r="X104" s="187"/>
      <c r="Y104" s="188"/>
      <c r="Z104" s="188"/>
      <c r="AA104" s="233"/>
      <c r="AB104" s="212" t="s">
        <v>273</v>
      </c>
    </row>
    <row r="105" spans="1:28" ht="409.6" hidden="1" customHeight="1">
      <c r="A105" s="220">
        <v>32</v>
      </c>
      <c r="B105" s="166" t="s">
        <v>245</v>
      </c>
      <c r="C105" s="216" t="s">
        <v>191</v>
      </c>
      <c r="D105" s="183"/>
      <c r="E105" s="225" t="s">
        <v>206</v>
      </c>
      <c r="F105" s="217" t="s">
        <v>260</v>
      </c>
      <c r="G105" s="229">
        <v>173.36</v>
      </c>
      <c r="H105" s="229">
        <v>7</v>
      </c>
      <c r="I105" s="229"/>
      <c r="J105" s="229"/>
      <c r="K105" s="229"/>
      <c r="L105" s="229"/>
      <c r="M105" s="229"/>
      <c r="N105" s="229">
        <v>7</v>
      </c>
      <c r="O105" s="229">
        <v>0.12</v>
      </c>
      <c r="P105" s="229"/>
      <c r="Q105" s="229">
        <v>0.13</v>
      </c>
      <c r="R105" s="229"/>
      <c r="S105" s="229"/>
      <c r="T105" s="229"/>
      <c r="U105" s="162">
        <f t="shared" si="52"/>
        <v>1.8571428571428572E-2</v>
      </c>
      <c r="V105" s="162">
        <f t="shared" si="54"/>
        <v>1.0833333333333335</v>
      </c>
      <c r="W105" s="183"/>
      <c r="X105" s="187"/>
      <c r="Y105" s="188"/>
      <c r="Z105" s="188"/>
      <c r="AA105" s="233"/>
      <c r="AB105" s="210" t="s">
        <v>325</v>
      </c>
    </row>
    <row r="106" spans="1:28" ht="129" hidden="1" customHeight="1">
      <c r="A106" s="220">
        <v>33</v>
      </c>
      <c r="B106" s="166" t="s">
        <v>246</v>
      </c>
      <c r="C106" s="192"/>
      <c r="D106" s="183"/>
      <c r="E106" s="225" t="s">
        <v>220</v>
      </c>
      <c r="F106" s="217" t="s">
        <v>269</v>
      </c>
      <c r="G106" s="229">
        <v>20.170000000000002</v>
      </c>
      <c r="H106" s="229">
        <v>4.6900000000000004</v>
      </c>
      <c r="I106" s="229"/>
      <c r="J106" s="229"/>
      <c r="K106" s="229"/>
      <c r="L106" s="229"/>
      <c r="M106" s="229"/>
      <c r="N106" s="229">
        <v>4.6900000000000004</v>
      </c>
      <c r="O106" s="229">
        <v>0.05</v>
      </c>
      <c r="P106" s="229"/>
      <c r="Q106" s="229">
        <v>0.05</v>
      </c>
      <c r="R106" s="229"/>
      <c r="S106" s="229"/>
      <c r="T106" s="229"/>
      <c r="U106" s="162">
        <f t="shared" si="52"/>
        <v>1.0660980810234541E-2</v>
      </c>
      <c r="V106" s="162">
        <f t="shared" si="54"/>
        <v>1</v>
      </c>
      <c r="W106" s="183"/>
      <c r="X106" s="187"/>
      <c r="Y106" s="188"/>
      <c r="Z106" s="188"/>
      <c r="AA106" s="233"/>
      <c r="AB106" s="207" t="s">
        <v>289</v>
      </c>
    </row>
    <row r="107" spans="1:28" ht="202.5" hidden="1" customHeight="1">
      <c r="A107" s="220">
        <v>34</v>
      </c>
      <c r="B107" s="166" t="s">
        <v>247</v>
      </c>
      <c r="C107" s="192" t="s">
        <v>261</v>
      </c>
      <c r="D107" s="183"/>
      <c r="E107" s="225" t="s">
        <v>220</v>
      </c>
      <c r="F107" s="217" t="s">
        <v>262</v>
      </c>
      <c r="G107" s="229">
        <v>2.79</v>
      </c>
      <c r="H107" s="229">
        <v>2.79</v>
      </c>
      <c r="I107" s="229"/>
      <c r="J107" s="229"/>
      <c r="K107" s="229"/>
      <c r="L107" s="229"/>
      <c r="M107" s="229"/>
      <c r="N107" s="229">
        <v>2.79</v>
      </c>
      <c r="O107" s="229"/>
      <c r="P107" s="229"/>
      <c r="Q107" s="229"/>
      <c r="R107" s="229"/>
      <c r="S107" s="229"/>
      <c r="T107" s="229"/>
      <c r="U107" s="162"/>
      <c r="V107" s="162"/>
      <c r="W107" s="183"/>
      <c r="X107" s="187"/>
      <c r="Y107" s="188"/>
      <c r="Z107" s="188"/>
      <c r="AA107" s="233"/>
      <c r="AB107" s="206" t="s">
        <v>299</v>
      </c>
    </row>
    <row r="108" spans="1:28" ht="138.75" hidden="1">
      <c r="A108" s="220">
        <v>35</v>
      </c>
      <c r="B108" s="166" t="s">
        <v>248</v>
      </c>
      <c r="C108" s="233" t="s">
        <v>263</v>
      </c>
      <c r="D108" s="183"/>
      <c r="E108" s="225" t="s">
        <v>249</v>
      </c>
      <c r="F108" s="217" t="s">
        <v>264</v>
      </c>
      <c r="G108" s="229">
        <v>210.72</v>
      </c>
      <c r="H108" s="229">
        <v>210.72</v>
      </c>
      <c r="I108" s="229"/>
      <c r="J108" s="229"/>
      <c r="K108" s="229"/>
      <c r="L108" s="229"/>
      <c r="M108" s="229"/>
      <c r="N108" s="229">
        <v>0.08</v>
      </c>
      <c r="O108" s="229"/>
      <c r="P108" s="229"/>
      <c r="Q108" s="229"/>
      <c r="R108" s="229"/>
      <c r="S108" s="229"/>
      <c r="T108" s="229"/>
      <c r="U108" s="162"/>
      <c r="V108" s="162"/>
      <c r="W108" s="183"/>
      <c r="X108" s="187"/>
      <c r="Y108" s="188"/>
      <c r="Z108" s="188"/>
      <c r="AA108" s="233"/>
      <c r="AB108" s="212" t="s">
        <v>288</v>
      </c>
    </row>
    <row r="109" spans="1:28" ht="117.75" hidden="1" customHeight="1">
      <c r="A109" s="220">
        <v>36</v>
      </c>
      <c r="B109" s="166" t="s">
        <v>250</v>
      </c>
      <c r="C109" s="233" t="s">
        <v>265</v>
      </c>
      <c r="D109" s="183"/>
      <c r="E109" s="225" t="s">
        <v>226</v>
      </c>
      <c r="F109" s="217" t="s">
        <v>266</v>
      </c>
      <c r="G109" s="229">
        <v>101.03</v>
      </c>
      <c r="H109" s="229">
        <v>101.03</v>
      </c>
      <c r="I109" s="229"/>
      <c r="J109" s="229"/>
      <c r="K109" s="229"/>
      <c r="L109" s="229"/>
      <c r="M109" s="229"/>
      <c r="N109" s="229">
        <v>0.48</v>
      </c>
      <c r="O109" s="229">
        <v>0.05</v>
      </c>
      <c r="P109" s="229"/>
      <c r="Q109" s="229">
        <v>0.05</v>
      </c>
      <c r="R109" s="229"/>
      <c r="S109" s="229"/>
      <c r="T109" s="229"/>
      <c r="U109" s="162">
        <f t="shared" si="52"/>
        <v>0.10416666666666667</v>
      </c>
      <c r="V109" s="162">
        <f t="shared" si="54"/>
        <v>1</v>
      </c>
      <c r="W109" s="183"/>
      <c r="X109" s="187"/>
      <c r="Y109" s="188"/>
      <c r="Z109" s="188"/>
      <c r="AA109" s="233"/>
      <c r="AB109" s="210" t="s">
        <v>251</v>
      </c>
    </row>
    <row r="110" spans="1:28" ht="87.75" hidden="1" customHeight="1">
      <c r="A110" s="220">
        <v>37</v>
      </c>
      <c r="B110" s="166" t="s">
        <v>252</v>
      </c>
      <c r="C110" s="233" t="s">
        <v>191</v>
      </c>
      <c r="D110" s="183"/>
      <c r="E110" s="225" t="s">
        <v>220</v>
      </c>
      <c r="F110" s="217" t="s">
        <v>267</v>
      </c>
      <c r="G110" s="229">
        <v>5.82</v>
      </c>
      <c r="H110" s="229">
        <v>5.82</v>
      </c>
      <c r="I110" s="229"/>
      <c r="J110" s="229"/>
      <c r="K110" s="229"/>
      <c r="L110" s="229"/>
      <c r="M110" s="229"/>
      <c r="N110" s="229">
        <v>4.4000000000000004</v>
      </c>
      <c r="O110" s="229"/>
      <c r="P110" s="229"/>
      <c r="Q110" s="205">
        <v>3.0000000000000001E-3</v>
      </c>
      <c r="R110" s="229"/>
      <c r="S110" s="229"/>
      <c r="T110" s="229"/>
      <c r="U110" s="162"/>
      <c r="V110" s="162"/>
      <c r="W110" s="183"/>
      <c r="X110" s="187"/>
      <c r="Y110" s="188"/>
      <c r="Z110" s="188"/>
      <c r="AA110" s="233"/>
      <c r="AB110" s="210" t="s">
        <v>253</v>
      </c>
    </row>
    <row r="111" spans="1:28" ht="84" hidden="1" customHeight="1">
      <c r="A111" s="220">
        <v>38</v>
      </c>
      <c r="B111" s="166" t="s">
        <v>254</v>
      </c>
      <c r="C111" s="233" t="s">
        <v>191</v>
      </c>
      <c r="D111" s="183"/>
      <c r="E111" s="225" t="s">
        <v>220</v>
      </c>
      <c r="F111" s="217" t="s">
        <v>268</v>
      </c>
      <c r="G111" s="229">
        <v>0.45</v>
      </c>
      <c r="H111" s="229">
        <v>0.25</v>
      </c>
      <c r="I111" s="229"/>
      <c r="J111" s="229"/>
      <c r="K111" s="229"/>
      <c r="L111" s="229"/>
      <c r="M111" s="229"/>
      <c r="N111" s="229">
        <v>0.25</v>
      </c>
      <c r="O111" s="229">
        <v>0.1</v>
      </c>
      <c r="P111" s="229"/>
      <c r="Q111" s="229">
        <v>0.1</v>
      </c>
      <c r="R111" s="229"/>
      <c r="S111" s="229"/>
      <c r="T111" s="229"/>
      <c r="U111" s="162">
        <f t="shared" si="52"/>
        <v>0.4</v>
      </c>
      <c r="V111" s="162">
        <f t="shared" si="54"/>
        <v>1</v>
      </c>
      <c r="W111" s="183"/>
      <c r="X111" s="187"/>
      <c r="Y111" s="188"/>
      <c r="Z111" s="188"/>
      <c r="AA111" s="233"/>
      <c r="AB111" s="204" t="s">
        <v>290</v>
      </c>
    </row>
    <row r="112" spans="1:28" s="248" customFormat="1" ht="60.75" hidden="1" customHeight="1">
      <c r="A112" s="302">
        <v>39</v>
      </c>
      <c r="B112" s="166" t="s">
        <v>19</v>
      </c>
      <c r="C112" s="317" t="s">
        <v>281</v>
      </c>
      <c r="D112" s="316"/>
      <c r="E112" s="309" t="s">
        <v>176</v>
      </c>
      <c r="F112" s="295" t="s">
        <v>282</v>
      </c>
      <c r="G112" s="229">
        <f>G114+G115+G116</f>
        <v>47.8</v>
      </c>
      <c r="H112" s="229">
        <f>H114+H115+H116</f>
        <v>47.8</v>
      </c>
      <c r="I112" s="229"/>
      <c r="J112" s="229"/>
      <c r="K112" s="229"/>
      <c r="L112" s="229"/>
      <c r="M112" s="229"/>
      <c r="N112" s="229">
        <f>N114+N115+N116</f>
        <v>17.3</v>
      </c>
      <c r="O112" s="229"/>
      <c r="P112" s="229"/>
      <c r="Q112" s="229">
        <f>Q114+Q115+Q116</f>
        <v>17.3</v>
      </c>
      <c r="R112" s="229"/>
      <c r="S112" s="229"/>
      <c r="T112" s="229"/>
      <c r="U112" s="162">
        <f t="shared" si="52"/>
        <v>1</v>
      </c>
      <c r="V112" s="162"/>
      <c r="W112" s="162"/>
      <c r="X112" s="189"/>
      <c r="Y112" s="190"/>
      <c r="Z112" s="191"/>
      <c r="AA112" s="227"/>
      <c r="AB112" s="289" t="s">
        <v>283</v>
      </c>
    </row>
    <row r="113" spans="1:28" s="248" customFormat="1" ht="27.75" hidden="1" customHeight="1">
      <c r="A113" s="302"/>
      <c r="B113" s="174" t="s">
        <v>10</v>
      </c>
      <c r="C113" s="317"/>
      <c r="D113" s="316"/>
      <c r="E113" s="309"/>
      <c r="F113" s="295"/>
      <c r="G113" s="229"/>
      <c r="H113" s="229"/>
      <c r="I113" s="229"/>
      <c r="J113" s="229"/>
      <c r="K113" s="229"/>
      <c r="L113" s="229"/>
      <c r="M113" s="229"/>
      <c r="N113" s="229"/>
      <c r="O113" s="229"/>
      <c r="P113" s="229"/>
      <c r="Q113" s="229"/>
      <c r="R113" s="229"/>
      <c r="S113" s="229"/>
      <c r="T113" s="229"/>
      <c r="U113" s="162"/>
      <c r="V113" s="162"/>
      <c r="W113" s="162"/>
      <c r="X113" s="189"/>
      <c r="Y113" s="190"/>
      <c r="Z113" s="191"/>
      <c r="AA113" s="227"/>
      <c r="AB113" s="289"/>
    </row>
    <row r="114" spans="1:28" hidden="1">
      <c r="A114" s="302"/>
      <c r="B114" s="171" t="s">
        <v>85</v>
      </c>
      <c r="C114" s="317"/>
      <c r="D114" s="316"/>
      <c r="E114" s="309"/>
      <c r="F114" s="295"/>
      <c r="G114" s="159">
        <v>4.2</v>
      </c>
      <c r="H114" s="159">
        <v>4.2</v>
      </c>
      <c r="I114" s="159"/>
      <c r="J114" s="159"/>
      <c r="K114" s="159"/>
      <c r="L114" s="159"/>
      <c r="M114" s="159"/>
      <c r="N114" s="159"/>
      <c r="O114" s="159"/>
      <c r="P114" s="159"/>
      <c r="Q114" s="159"/>
      <c r="R114" s="159"/>
      <c r="S114" s="159"/>
      <c r="T114" s="159"/>
      <c r="U114" s="163"/>
      <c r="V114" s="162"/>
      <c r="W114" s="162"/>
      <c r="X114" s="187"/>
      <c r="Y114" s="188"/>
      <c r="Z114" s="188"/>
      <c r="AA114" s="233"/>
      <c r="AB114" s="289"/>
    </row>
    <row r="115" spans="1:28" ht="35.25" hidden="1" customHeight="1">
      <c r="A115" s="302"/>
      <c r="B115" s="171" t="s">
        <v>144</v>
      </c>
      <c r="C115" s="317"/>
      <c r="D115" s="316"/>
      <c r="E115" s="309"/>
      <c r="F115" s="295"/>
      <c r="G115" s="159">
        <v>7.5</v>
      </c>
      <c r="H115" s="159">
        <v>7.5</v>
      </c>
      <c r="I115" s="159"/>
      <c r="J115" s="159"/>
      <c r="K115" s="159"/>
      <c r="L115" s="159"/>
      <c r="M115" s="159"/>
      <c r="N115" s="159"/>
      <c r="O115" s="159"/>
      <c r="P115" s="159"/>
      <c r="Q115" s="159"/>
      <c r="R115" s="159"/>
      <c r="S115" s="159"/>
      <c r="T115" s="159"/>
      <c r="U115" s="163"/>
      <c r="V115" s="159"/>
      <c r="W115" s="185"/>
      <c r="X115" s="187"/>
      <c r="Y115" s="188"/>
      <c r="Z115" s="188"/>
      <c r="AA115" s="233"/>
      <c r="AB115" s="289"/>
    </row>
    <row r="116" spans="1:28" hidden="1">
      <c r="A116" s="302"/>
      <c r="B116" s="171" t="s">
        <v>87</v>
      </c>
      <c r="C116" s="317"/>
      <c r="D116" s="316"/>
      <c r="E116" s="309"/>
      <c r="F116" s="295"/>
      <c r="G116" s="159">
        <v>36.1</v>
      </c>
      <c r="H116" s="159">
        <v>36.1</v>
      </c>
      <c r="I116" s="159"/>
      <c r="J116" s="159"/>
      <c r="K116" s="159"/>
      <c r="L116" s="159"/>
      <c r="M116" s="159"/>
      <c r="N116" s="159">
        <v>17.3</v>
      </c>
      <c r="O116" s="159"/>
      <c r="P116" s="159"/>
      <c r="Q116" s="159">
        <v>17.3</v>
      </c>
      <c r="R116" s="159"/>
      <c r="S116" s="159"/>
      <c r="T116" s="159"/>
      <c r="U116" s="163">
        <f t="shared" si="52"/>
        <v>1</v>
      </c>
      <c r="V116" s="159"/>
      <c r="W116" s="185"/>
      <c r="X116" s="187"/>
      <c r="Y116" s="188"/>
      <c r="Z116" s="188"/>
      <c r="AA116" s="233"/>
      <c r="AB116" s="289"/>
    </row>
  </sheetData>
  <mergeCells count="194">
    <mergeCell ref="AB97:AB99"/>
    <mergeCell ref="A94:AB94"/>
    <mergeCell ref="I3:I4"/>
    <mergeCell ref="J3:J4"/>
    <mergeCell ref="K3:K4"/>
    <mergeCell ref="L3:L4"/>
    <mergeCell ref="M3:M4"/>
    <mergeCell ref="N3:N4"/>
    <mergeCell ref="A27:A30"/>
    <mergeCell ref="C27:C30"/>
    <mergeCell ref="D27:D30"/>
    <mergeCell ref="E27:E30"/>
    <mergeCell ref="F27:F30"/>
    <mergeCell ref="X27:X30"/>
    <mergeCell ref="Y27:Y30"/>
    <mergeCell ref="AA27:AA30"/>
    <mergeCell ref="C31:C35"/>
    <mergeCell ref="D31:D35"/>
    <mergeCell ref="E31:E35"/>
    <mergeCell ref="F31:F35"/>
    <mergeCell ref="X31:X35"/>
    <mergeCell ref="Y31:Y35"/>
    <mergeCell ref="Z31:Z35"/>
    <mergeCell ref="AA31:AA35"/>
    <mergeCell ref="AB112:AB116"/>
    <mergeCell ref="F112:F116"/>
    <mergeCell ref="D112:D116"/>
    <mergeCell ref="C112:C116"/>
    <mergeCell ref="A3:A4"/>
    <mergeCell ref="B3:B4"/>
    <mergeCell ref="C3:C4"/>
    <mergeCell ref="D3:D4"/>
    <mergeCell ref="E3:E4"/>
    <mergeCell ref="F3:F4"/>
    <mergeCell ref="G3:G4"/>
    <mergeCell ref="H3:H4"/>
    <mergeCell ref="X3:X4"/>
    <mergeCell ref="Y3:Y4"/>
    <mergeCell ref="Z3:Z4"/>
    <mergeCell ref="AA3:AA4"/>
    <mergeCell ref="R3:T3"/>
    <mergeCell ref="E112:E116"/>
    <mergeCell ref="U3:U4"/>
    <mergeCell ref="V3:V4"/>
    <mergeCell ref="W3:W4"/>
    <mergeCell ref="Z27:Z30"/>
    <mergeCell ref="C6:C12"/>
    <mergeCell ref="A31:A35"/>
    <mergeCell ref="Y36:Y40"/>
    <mergeCell ref="Z36:Z40"/>
    <mergeCell ref="AA36:AA40"/>
    <mergeCell ref="A41:A45"/>
    <mergeCell ref="C41:C45"/>
    <mergeCell ref="D41:D45"/>
    <mergeCell ref="E41:E45"/>
    <mergeCell ref="F41:F45"/>
    <mergeCell ref="X41:X45"/>
    <mergeCell ref="Y41:Y45"/>
    <mergeCell ref="A36:A40"/>
    <mergeCell ref="C36:C40"/>
    <mergeCell ref="D36:D40"/>
    <mergeCell ref="E36:E40"/>
    <mergeCell ref="F36:F40"/>
    <mergeCell ref="X36:X40"/>
    <mergeCell ref="Z41:Z45"/>
    <mergeCell ref="AA41:AA45"/>
    <mergeCell ref="A46:A51"/>
    <mergeCell ref="C46:C51"/>
    <mergeCell ref="D46:D51"/>
    <mergeCell ref="E46:E51"/>
    <mergeCell ref="F46:F51"/>
    <mergeCell ref="X46:X51"/>
    <mergeCell ref="Y46:Y51"/>
    <mergeCell ref="Z46:Z51"/>
    <mergeCell ref="AA46:AA51"/>
    <mergeCell ref="A52:A55"/>
    <mergeCell ref="C52:C55"/>
    <mergeCell ref="D52:D55"/>
    <mergeCell ref="E52:E55"/>
    <mergeCell ref="F52:F55"/>
    <mergeCell ref="X52:X55"/>
    <mergeCell ref="Y52:Y55"/>
    <mergeCell ref="Z52:Z55"/>
    <mergeCell ref="AA52:AA55"/>
    <mergeCell ref="Y56:Y59"/>
    <mergeCell ref="Z56:Z59"/>
    <mergeCell ref="AA56:AA59"/>
    <mergeCell ref="A60:A63"/>
    <mergeCell ref="C60:C63"/>
    <mergeCell ref="D60:D63"/>
    <mergeCell ref="E60:E63"/>
    <mergeCell ref="F60:F63"/>
    <mergeCell ref="X60:X63"/>
    <mergeCell ref="Y60:Y63"/>
    <mergeCell ref="A56:A59"/>
    <mergeCell ref="C56:C59"/>
    <mergeCell ref="D56:D59"/>
    <mergeCell ref="E56:E59"/>
    <mergeCell ref="F56:F59"/>
    <mergeCell ref="X56:X59"/>
    <mergeCell ref="Z60:Z63"/>
    <mergeCell ref="AA60:AA63"/>
    <mergeCell ref="A64:A68"/>
    <mergeCell ref="C64:C68"/>
    <mergeCell ref="D64:D68"/>
    <mergeCell ref="E64:E68"/>
    <mergeCell ref="F64:F68"/>
    <mergeCell ref="X64:X68"/>
    <mergeCell ref="Y64:Y68"/>
    <mergeCell ref="Z64:Z68"/>
    <mergeCell ref="AA64:AA68"/>
    <mergeCell ref="A112:A116"/>
    <mergeCell ref="Y79:Y83"/>
    <mergeCell ref="Z79:Z83"/>
    <mergeCell ref="AA79:AA83"/>
    <mergeCell ref="A89:A92"/>
    <mergeCell ref="C89:C92"/>
    <mergeCell ref="D89:D92"/>
    <mergeCell ref="E89:E92"/>
    <mergeCell ref="F89:F92"/>
    <mergeCell ref="X89:X92"/>
    <mergeCell ref="Y89:Y92"/>
    <mergeCell ref="A79:A83"/>
    <mergeCell ref="C79:C83"/>
    <mergeCell ref="D79:D83"/>
    <mergeCell ref="E79:E83"/>
    <mergeCell ref="F79:F83"/>
    <mergeCell ref="X79:X83"/>
    <mergeCell ref="F97:F99"/>
    <mergeCell ref="D97:D99"/>
    <mergeCell ref="C97:C99"/>
    <mergeCell ref="A97:A99"/>
    <mergeCell ref="E97:E99"/>
    <mergeCell ref="Z89:Z92"/>
    <mergeCell ref="AA89:AA92"/>
    <mergeCell ref="A69:A72"/>
    <mergeCell ref="C69:C72"/>
    <mergeCell ref="D69:D72"/>
    <mergeCell ref="E69:E72"/>
    <mergeCell ref="F69:F72"/>
    <mergeCell ref="X69:X72"/>
    <mergeCell ref="Y69:Y72"/>
    <mergeCell ref="F86:F87"/>
    <mergeCell ref="Z69:Z72"/>
    <mergeCell ref="E86:E87"/>
    <mergeCell ref="D86:D87"/>
    <mergeCell ref="C86:C87"/>
    <mergeCell ref="B86:B87"/>
    <mergeCell ref="A86:A87"/>
    <mergeCell ref="V86:V87"/>
    <mergeCell ref="U86:U87"/>
    <mergeCell ref="Q86:Q87"/>
    <mergeCell ref="O86:O87"/>
    <mergeCell ref="N86:N87"/>
    <mergeCell ref="H86:H87"/>
    <mergeCell ref="G86:G87"/>
    <mergeCell ref="AA69:AA72"/>
    <mergeCell ref="AB64:AB68"/>
    <mergeCell ref="AB69:AB72"/>
    <mergeCell ref="AB79:AB83"/>
    <mergeCell ref="AB89:AB92"/>
    <mergeCell ref="AB27:AB30"/>
    <mergeCell ref="AB31:AB35"/>
    <mergeCell ref="AB36:AB40"/>
    <mergeCell ref="AB41:AB45"/>
    <mergeCell ref="AB46:AB51"/>
    <mergeCell ref="AB52:AB55"/>
    <mergeCell ref="AB56:AB59"/>
    <mergeCell ref="AB60:AB63"/>
    <mergeCell ref="AB86:AB87"/>
    <mergeCell ref="A1:V1"/>
    <mergeCell ref="O3:Q3"/>
    <mergeCell ref="V15:V16"/>
    <mergeCell ref="A15:A16"/>
    <mergeCell ref="B15:B16"/>
    <mergeCell ref="AB17:AC17"/>
    <mergeCell ref="AB15:AC16"/>
    <mergeCell ref="AB14:AC14"/>
    <mergeCell ref="AB13:AC13"/>
    <mergeCell ref="AB3:AC4"/>
    <mergeCell ref="U15:U16"/>
    <mergeCell ref="C15:C16"/>
    <mergeCell ref="D15:D16"/>
    <mergeCell ref="E15:E16"/>
    <mergeCell ref="F15:F16"/>
    <mergeCell ref="G15:G16"/>
    <mergeCell ref="H15:H16"/>
    <mergeCell ref="N15:N16"/>
    <mergeCell ref="O15:O16"/>
    <mergeCell ref="Q15:Q16"/>
    <mergeCell ref="D6:D12"/>
    <mergeCell ref="E6:E12"/>
    <mergeCell ref="F6:F12"/>
    <mergeCell ref="AB6:AB12"/>
  </mergeCells>
  <pageMargins left="0.43307086614173229" right="0.23622047244094491" top="0.39370078740157483" bottom="0.39370078740157483" header="0.31496062992125984" footer="0.31496062992125984"/>
  <pageSetup paperSize="9" scale="33" fitToWidth="2" fitToHeight="0" orientation="landscape" r:id="rId1"/>
  <headerFooter alignWithMargins="0"/>
  <rowBreaks count="1" manualBreakCount="1">
    <brk id="88" max="28" man="1"/>
  </rowBreaks>
  <colBreaks count="2" manualBreakCount="2">
    <brk id="22" max="115" man="1"/>
    <brk id="27" max="11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K51"/>
  <sheetViews>
    <sheetView view="pageBreakPreview" zoomScale="60" zoomScaleNormal="10" workbookViewId="0">
      <pane ySplit="6" topLeftCell="A7" activePane="bottomLeft" state="frozen"/>
      <selection pane="bottomLeft" activeCell="E64" sqref="E64"/>
    </sheetView>
  </sheetViews>
  <sheetFormatPr defaultColWidth="9.140625" defaultRowHeight="30.75"/>
  <cols>
    <col min="1" max="1" width="8.7109375" style="112" customWidth="1"/>
    <col min="2" max="2" width="88.5703125" style="122" customWidth="1"/>
    <col min="3" max="3" width="18.28515625" style="115" customWidth="1"/>
    <col min="4" max="4" width="21.85546875" style="115" customWidth="1"/>
    <col min="5" max="5" width="20.85546875" style="115" customWidth="1"/>
    <col min="6" max="6" width="14.140625" style="116" customWidth="1"/>
    <col min="7" max="7" width="19.85546875" style="117" customWidth="1"/>
    <col min="8" max="8" width="10.28515625" style="110" customWidth="1"/>
    <col min="9" max="9" width="82.140625" style="123" customWidth="1"/>
    <col min="10" max="16384" width="9.140625" style="111"/>
  </cols>
  <sheetData>
    <row r="1" spans="1:11" ht="45">
      <c r="A1" s="108"/>
      <c r="B1" s="109"/>
      <c r="C1" s="108"/>
      <c r="D1" s="108"/>
      <c r="E1" s="321"/>
      <c r="F1" s="321"/>
      <c r="G1" s="108"/>
      <c r="H1" s="108"/>
      <c r="I1" s="145"/>
    </row>
    <row r="2" spans="1:11" ht="34.5">
      <c r="A2" s="322" t="s">
        <v>104</v>
      </c>
      <c r="B2" s="323"/>
      <c r="C2" s="323"/>
      <c r="D2" s="323"/>
      <c r="E2" s="323"/>
      <c r="F2" s="323"/>
      <c r="G2" s="323"/>
      <c r="H2" s="323"/>
      <c r="I2" s="323"/>
    </row>
    <row r="3" spans="1:11">
      <c r="B3" s="113"/>
      <c r="I3" s="146" t="s">
        <v>138</v>
      </c>
      <c r="J3" s="118"/>
      <c r="K3" s="119"/>
    </row>
    <row r="4" spans="1:11" s="108" customFormat="1" ht="63.75" customHeight="1">
      <c r="A4" s="342" t="s">
        <v>0</v>
      </c>
      <c r="B4" s="333" t="s">
        <v>3</v>
      </c>
      <c r="C4" s="332" t="s">
        <v>1</v>
      </c>
      <c r="D4" s="332" t="s">
        <v>4</v>
      </c>
      <c r="E4" s="336" t="s">
        <v>140</v>
      </c>
      <c r="F4" s="324" t="s">
        <v>6</v>
      </c>
      <c r="G4" s="334" t="s">
        <v>5</v>
      </c>
      <c r="H4" s="329" t="s">
        <v>128</v>
      </c>
      <c r="I4" s="340" t="s">
        <v>7</v>
      </c>
      <c r="J4" s="120"/>
      <c r="K4" s="120"/>
    </row>
    <row r="5" spans="1:11" s="108" customFormat="1" ht="123.75" customHeight="1">
      <c r="A5" s="342"/>
      <c r="B5" s="333"/>
      <c r="C5" s="332"/>
      <c r="D5" s="332"/>
      <c r="E5" s="337"/>
      <c r="F5" s="325"/>
      <c r="G5" s="335"/>
      <c r="H5" s="330"/>
      <c r="I5" s="341"/>
    </row>
    <row r="6" spans="1:11" s="121" customFormat="1" ht="28.5" customHeight="1">
      <c r="A6" s="2">
        <v>1</v>
      </c>
      <c r="B6" s="3">
        <v>2</v>
      </c>
      <c r="C6" s="2">
        <v>3</v>
      </c>
      <c r="D6" s="3">
        <v>4</v>
      </c>
      <c r="E6" s="3">
        <v>10</v>
      </c>
      <c r="F6" s="3">
        <v>12</v>
      </c>
      <c r="G6" s="2">
        <v>13</v>
      </c>
      <c r="H6" s="2">
        <v>15</v>
      </c>
      <c r="I6" s="3">
        <v>16</v>
      </c>
    </row>
    <row r="7" spans="1:11">
      <c r="A7" s="331" t="s">
        <v>29</v>
      </c>
      <c r="B7" s="331"/>
      <c r="C7" s="331"/>
      <c r="D7" s="331"/>
      <c r="E7" s="331"/>
      <c r="F7" s="331"/>
      <c r="G7" s="331"/>
      <c r="H7" s="331"/>
      <c r="I7" s="331"/>
    </row>
    <row r="8" spans="1:11" s="108" customFormat="1" ht="26.25" customHeight="1">
      <c r="A8" s="4"/>
      <c r="B8" s="26" t="s">
        <v>2</v>
      </c>
      <c r="C8" s="10">
        <v>180.52</v>
      </c>
      <c r="D8" s="10"/>
      <c r="E8" s="10">
        <f>SUM(E10:E11)</f>
        <v>0</v>
      </c>
      <c r="F8" s="10">
        <f>SUM(F10:F11)</f>
        <v>18.61</v>
      </c>
      <c r="G8" s="42" t="str">
        <f>IF(E8=0,"-",F8/E8)</f>
        <v>-</v>
      </c>
      <c r="H8" s="338"/>
      <c r="I8" s="326"/>
    </row>
    <row r="9" spans="1:11" s="108" customFormat="1" ht="27" customHeight="1">
      <c r="A9" s="4"/>
      <c r="B9" s="33" t="s">
        <v>10</v>
      </c>
      <c r="C9" s="10"/>
      <c r="D9" s="10"/>
      <c r="E9" s="10"/>
      <c r="F9" s="10"/>
      <c r="G9" s="42"/>
      <c r="H9" s="339"/>
      <c r="I9" s="327"/>
    </row>
    <row r="10" spans="1:11" s="108" customFormat="1" ht="30">
      <c r="A10" s="4"/>
      <c r="B10" s="34" t="s">
        <v>11</v>
      </c>
      <c r="C10" s="10"/>
      <c r="D10" s="10"/>
      <c r="E10" s="41">
        <v>0</v>
      </c>
      <c r="F10" s="10">
        <f>F16+F29+F51+F47</f>
        <v>3.9099999999999997</v>
      </c>
      <c r="G10" s="42" t="str">
        <f>IF(E10=0,"-",F10/E10)</f>
        <v>-</v>
      </c>
      <c r="H10" s="339"/>
      <c r="I10" s="327"/>
    </row>
    <row r="11" spans="1:11" s="108" customFormat="1" ht="30">
      <c r="A11" s="4"/>
      <c r="B11" s="34" t="s">
        <v>14</v>
      </c>
      <c r="C11" s="10"/>
      <c r="D11" s="10"/>
      <c r="E11" s="41">
        <f>SUM(E17,E30,E43,E49)</f>
        <v>0</v>
      </c>
      <c r="F11" s="41">
        <f>F17+F30+F43</f>
        <v>14.7</v>
      </c>
      <c r="G11" s="42" t="str">
        <f>IF(E11=0,"-",F11/E11)</f>
        <v>-</v>
      </c>
      <c r="H11" s="339"/>
      <c r="I11" s="327"/>
    </row>
    <row r="12" spans="1:11" s="108" customFormat="1" ht="45" customHeight="1">
      <c r="A12" s="4"/>
      <c r="B12" s="35" t="s">
        <v>89</v>
      </c>
      <c r="C12" s="10"/>
      <c r="D12" s="10"/>
      <c r="E12" s="10"/>
      <c r="F12" s="10"/>
      <c r="G12" s="42"/>
      <c r="H12" s="351"/>
      <c r="I12" s="328"/>
    </row>
    <row r="13" spans="1:11" ht="28.5" customHeight="1">
      <c r="A13" s="331" t="s">
        <v>30</v>
      </c>
      <c r="B13" s="331"/>
      <c r="C13" s="331"/>
      <c r="D13" s="331"/>
      <c r="E13" s="331"/>
      <c r="F13" s="331"/>
      <c r="G13" s="331"/>
      <c r="H13" s="331"/>
      <c r="I13" s="331"/>
    </row>
    <row r="14" spans="1:11">
      <c r="A14" s="147"/>
      <c r="B14" s="26" t="s">
        <v>2</v>
      </c>
      <c r="C14" s="147"/>
      <c r="D14" s="147"/>
      <c r="E14" s="41">
        <f>SUM(E16:E17)</f>
        <v>0</v>
      </c>
      <c r="F14" s="10">
        <f>SUM(F16:F17)</f>
        <v>3.99</v>
      </c>
      <c r="G14" s="42">
        <f>SUM(G16:G17)</f>
        <v>0</v>
      </c>
      <c r="H14" s="338"/>
      <c r="I14" s="326"/>
    </row>
    <row r="15" spans="1:11" s="108" customFormat="1" ht="33" customHeight="1">
      <c r="A15" s="6"/>
      <c r="B15" s="33" t="s">
        <v>10</v>
      </c>
      <c r="C15" s="10"/>
      <c r="D15" s="10"/>
      <c r="E15" s="10"/>
      <c r="F15" s="10"/>
      <c r="G15" s="42"/>
      <c r="H15" s="339"/>
      <c r="I15" s="327"/>
    </row>
    <row r="16" spans="1:11" s="108" customFormat="1" ht="30">
      <c r="A16" s="6"/>
      <c r="B16" s="34" t="s">
        <v>11</v>
      </c>
      <c r="C16" s="10"/>
      <c r="D16" s="10"/>
      <c r="E16" s="41">
        <f>SUM(E20,E24)</f>
        <v>0</v>
      </c>
      <c r="F16" s="41">
        <f>SUM(F20,F24)</f>
        <v>0</v>
      </c>
      <c r="G16" s="42" t="str">
        <f>IF(E16=0,"-",F16/E16)</f>
        <v>-</v>
      </c>
      <c r="H16" s="339"/>
      <c r="I16" s="327"/>
    </row>
    <row r="17" spans="1:9" s="108" customFormat="1" ht="30">
      <c r="A17" s="6"/>
      <c r="B17" s="34" t="s">
        <v>14</v>
      </c>
      <c r="C17" s="10"/>
      <c r="D17" s="10"/>
      <c r="E17" s="41">
        <f>SUM(E21,E25)</f>
        <v>0</v>
      </c>
      <c r="F17" s="11">
        <f>F21+F25</f>
        <v>3.99</v>
      </c>
      <c r="G17" s="42" t="str">
        <f>IF(E17=0,"-",F17/E17)</f>
        <v>-</v>
      </c>
      <c r="H17" s="339"/>
      <c r="I17" s="327"/>
    </row>
    <row r="18" spans="1:9" ht="60" customHeight="1">
      <c r="A18" s="4">
        <v>1</v>
      </c>
      <c r="B18" s="23" t="s">
        <v>31</v>
      </c>
      <c r="C18" s="343">
        <v>2.1</v>
      </c>
      <c r="D18" s="345" t="s">
        <v>69</v>
      </c>
      <c r="E18" s="41">
        <f>SUM(E20:E21)</f>
        <v>0</v>
      </c>
      <c r="F18" s="10">
        <f>SUM(F20:F21)</f>
        <v>1.64</v>
      </c>
      <c r="G18" s="42">
        <f>SUM(G20:G21)</f>
        <v>0</v>
      </c>
      <c r="H18" s="347" t="s">
        <v>141</v>
      </c>
      <c r="I18" s="349" t="s">
        <v>135</v>
      </c>
    </row>
    <row r="19" spans="1:9" s="108" customFormat="1" ht="27" customHeight="1">
      <c r="A19" s="6"/>
      <c r="B19" s="33" t="s">
        <v>10</v>
      </c>
      <c r="C19" s="344"/>
      <c r="D19" s="346"/>
      <c r="E19" s="10"/>
      <c r="F19" s="10"/>
      <c r="G19" s="42"/>
      <c r="H19" s="348"/>
      <c r="I19" s="350"/>
    </row>
    <row r="20" spans="1:9" s="108" customFormat="1" ht="30">
      <c r="A20" s="6"/>
      <c r="B20" s="34" t="s">
        <v>11</v>
      </c>
      <c r="C20" s="344"/>
      <c r="D20" s="346"/>
      <c r="E20" s="10"/>
      <c r="F20" s="10"/>
      <c r="G20" s="42" t="str">
        <f>IF(E20=0,"-",F20/E20)</f>
        <v>-</v>
      </c>
      <c r="H20" s="348"/>
      <c r="I20" s="350"/>
    </row>
    <row r="21" spans="1:9" s="108" customFormat="1" ht="30">
      <c r="A21" s="6"/>
      <c r="B21" s="34" t="s">
        <v>14</v>
      </c>
      <c r="C21" s="344"/>
      <c r="D21" s="346"/>
      <c r="E21" s="10"/>
      <c r="F21" s="11">
        <v>1.64</v>
      </c>
      <c r="G21" s="42" t="str">
        <f>IF(E21=0,"-",F21/E21)</f>
        <v>-</v>
      </c>
      <c r="H21" s="348"/>
      <c r="I21" s="350"/>
    </row>
    <row r="22" spans="1:9" ht="150" customHeight="1">
      <c r="A22" s="4">
        <v>2</v>
      </c>
      <c r="B22" s="30" t="s">
        <v>32</v>
      </c>
      <c r="C22" s="343">
        <v>2.5</v>
      </c>
      <c r="D22" s="345" t="s">
        <v>70</v>
      </c>
      <c r="E22" s="41">
        <f>SUM(E24:E25)</f>
        <v>0</v>
      </c>
      <c r="F22" s="10">
        <v>2.35</v>
      </c>
      <c r="G22" s="42">
        <f>SUM(G24:G25)</f>
        <v>0</v>
      </c>
      <c r="H22" s="347" t="s">
        <v>141</v>
      </c>
      <c r="I22" s="349" t="s">
        <v>136</v>
      </c>
    </row>
    <row r="23" spans="1:9" s="108" customFormat="1" ht="38.25" customHeight="1">
      <c r="A23" s="6"/>
      <c r="B23" s="33" t="s">
        <v>10</v>
      </c>
      <c r="C23" s="344"/>
      <c r="D23" s="346"/>
      <c r="E23" s="10"/>
      <c r="F23" s="10"/>
      <c r="G23" s="42"/>
      <c r="H23" s="348"/>
      <c r="I23" s="350"/>
    </row>
    <row r="24" spans="1:9" s="108" customFormat="1" ht="30">
      <c r="A24" s="6"/>
      <c r="B24" s="34" t="s">
        <v>11</v>
      </c>
      <c r="C24" s="344"/>
      <c r="D24" s="346"/>
      <c r="E24" s="10"/>
      <c r="F24" s="10"/>
      <c r="G24" s="42" t="str">
        <f>IF(E24=0,"-",F24/E24)</f>
        <v>-</v>
      </c>
      <c r="H24" s="348"/>
      <c r="I24" s="350"/>
    </row>
    <row r="25" spans="1:9" s="108" customFormat="1" ht="30">
      <c r="A25" s="6"/>
      <c r="B25" s="34" t="s">
        <v>14</v>
      </c>
      <c r="C25" s="344"/>
      <c r="D25" s="346"/>
      <c r="E25" s="10"/>
      <c r="F25" s="11">
        <v>2.35</v>
      </c>
      <c r="G25" s="42" t="str">
        <f>IF(E25=0,"-",F25/E25)</f>
        <v>-</v>
      </c>
      <c r="H25" s="348"/>
      <c r="I25" s="350"/>
    </row>
    <row r="26" spans="1:9">
      <c r="A26" s="331" t="s">
        <v>33</v>
      </c>
      <c r="B26" s="331"/>
      <c r="C26" s="331"/>
      <c r="D26" s="331"/>
      <c r="E26" s="331"/>
      <c r="F26" s="331"/>
      <c r="G26" s="331"/>
      <c r="H26" s="331"/>
      <c r="I26" s="331"/>
    </row>
    <row r="27" spans="1:9">
      <c r="A27" s="147"/>
      <c r="B27" s="26" t="s">
        <v>2</v>
      </c>
      <c r="C27" s="147"/>
      <c r="D27" s="147"/>
      <c r="E27" s="41">
        <f>SUM(E29:E30)</f>
        <v>0</v>
      </c>
      <c r="F27" s="10">
        <f>SUM(F29:F30)</f>
        <v>5.35</v>
      </c>
      <c r="G27" s="42">
        <f>SUM(G29:G30)</f>
        <v>0</v>
      </c>
      <c r="H27" s="338"/>
      <c r="I27" s="352"/>
    </row>
    <row r="28" spans="1:9" s="108" customFormat="1" ht="24.75" customHeight="1">
      <c r="A28" s="6"/>
      <c r="B28" s="33" t="s">
        <v>10</v>
      </c>
      <c r="C28" s="10"/>
      <c r="D28" s="10"/>
      <c r="E28" s="10"/>
      <c r="F28" s="10"/>
      <c r="G28" s="42"/>
      <c r="H28" s="339"/>
      <c r="I28" s="353"/>
    </row>
    <row r="29" spans="1:9" s="108" customFormat="1" ht="30">
      <c r="A29" s="6"/>
      <c r="B29" s="34" t="s">
        <v>11</v>
      </c>
      <c r="C29" s="10"/>
      <c r="D29" s="10"/>
      <c r="E29" s="41">
        <f>SUM(E33,E37)</f>
        <v>0</v>
      </c>
      <c r="F29" s="10">
        <f>SUM(F33,F37)</f>
        <v>0</v>
      </c>
      <c r="G29" s="42" t="str">
        <f>IF(E29=0,"-",F29/E29)</f>
        <v>-</v>
      </c>
      <c r="H29" s="339"/>
      <c r="I29" s="353"/>
    </row>
    <row r="30" spans="1:9" s="108" customFormat="1" ht="30">
      <c r="A30" s="6"/>
      <c r="B30" s="34" t="s">
        <v>14</v>
      </c>
      <c r="C30" s="10"/>
      <c r="D30" s="10"/>
      <c r="E30" s="41">
        <f>SUM(E34,E38)</f>
        <v>0</v>
      </c>
      <c r="F30" s="10">
        <f>F34+F38</f>
        <v>5.35</v>
      </c>
      <c r="G30" s="42" t="str">
        <f>IF(E30=0,"-",F30/E30)</f>
        <v>-</v>
      </c>
      <c r="H30" s="339"/>
      <c r="I30" s="353"/>
    </row>
    <row r="31" spans="1:9" ht="101.25" customHeight="1">
      <c r="A31" s="4">
        <v>3</v>
      </c>
      <c r="B31" s="23" t="s">
        <v>129</v>
      </c>
      <c r="C31" s="343">
        <v>3.5</v>
      </c>
      <c r="D31" s="345" t="s">
        <v>69</v>
      </c>
      <c r="E31" s="41">
        <f>SUM(E33:E34)</f>
        <v>0</v>
      </c>
      <c r="F31" s="10">
        <v>2.0499999999999998</v>
      </c>
      <c r="G31" s="42">
        <f>SUM(G33:G34)</f>
        <v>0</v>
      </c>
      <c r="H31" s="347" t="s">
        <v>134</v>
      </c>
      <c r="I31" s="354" t="s">
        <v>133</v>
      </c>
    </row>
    <row r="32" spans="1:9" s="108" customFormat="1" ht="27" customHeight="1">
      <c r="A32" s="6"/>
      <c r="B32" s="33" t="s">
        <v>10</v>
      </c>
      <c r="C32" s="344"/>
      <c r="D32" s="346"/>
      <c r="E32" s="10"/>
      <c r="F32" s="10"/>
      <c r="G32" s="42"/>
      <c r="H32" s="348"/>
      <c r="I32" s="355"/>
    </row>
    <row r="33" spans="1:9" s="108" customFormat="1" ht="30">
      <c r="A33" s="6"/>
      <c r="B33" s="34" t="s">
        <v>11</v>
      </c>
      <c r="C33" s="344"/>
      <c r="D33" s="346"/>
      <c r="E33" s="10"/>
      <c r="F33" s="10"/>
      <c r="G33" s="42" t="str">
        <f>IF(E33=0,"-",F33/E33)</f>
        <v>-</v>
      </c>
      <c r="H33" s="348"/>
      <c r="I33" s="355"/>
    </row>
    <row r="34" spans="1:9" s="108" customFormat="1" ht="30">
      <c r="A34" s="6"/>
      <c r="B34" s="34" t="s">
        <v>14</v>
      </c>
      <c r="C34" s="344"/>
      <c r="D34" s="346"/>
      <c r="E34" s="10"/>
      <c r="F34" s="11">
        <v>2.0499999999999998</v>
      </c>
      <c r="G34" s="42" t="str">
        <f>IF(E34=0,"-",F34/E34)</f>
        <v>-</v>
      </c>
      <c r="H34" s="348"/>
      <c r="I34" s="355"/>
    </row>
    <row r="35" spans="1:9" ht="123.75" customHeight="1">
      <c r="A35" s="4">
        <v>4</v>
      </c>
      <c r="B35" s="23" t="s">
        <v>35</v>
      </c>
      <c r="C35" s="343">
        <v>4.5</v>
      </c>
      <c r="D35" s="345" t="s">
        <v>69</v>
      </c>
      <c r="E35" s="41">
        <f>SUM(E37:E38)</f>
        <v>0</v>
      </c>
      <c r="F35" s="10">
        <f>SUM(F37:F38)</f>
        <v>3.3</v>
      </c>
      <c r="G35" s="42">
        <f>SUM(G37:G38)</f>
        <v>0</v>
      </c>
      <c r="H35" s="356" t="s">
        <v>134</v>
      </c>
      <c r="I35" s="349" t="s">
        <v>132</v>
      </c>
    </row>
    <row r="36" spans="1:9" s="108" customFormat="1" ht="22.5" customHeight="1">
      <c r="A36" s="6"/>
      <c r="B36" s="33" t="s">
        <v>10</v>
      </c>
      <c r="C36" s="344"/>
      <c r="D36" s="346"/>
      <c r="E36" s="10"/>
      <c r="F36" s="10"/>
      <c r="G36" s="42"/>
      <c r="H36" s="356"/>
      <c r="I36" s="350"/>
    </row>
    <row r="37" spans="1:9" s="108" customFormat="1" ht="30">
      <c r="A37" s="6"/>
      <c r="B37" s="34" t="s">
        <v>11</v>
      </c>
      <c r="C37" s="344"/>
      <c r="D37" s="346"/>
      <c r="E37" s="10"/>
      <c r="F37" s="10"/>
      <c r="G37" s="42" t="str">
        <f>IF(E37=0,"-",F37/E37)</f>
        <v>-</v>
      </c>
      <c r="H37" s="356"/>
      <c r="I37" s="350"/>
    </row>
    <row r="38" spans="1:9" s="108" customFormat="1" ht="30">
      <c r="A38" s="6"/>
      <c r="B38" s="34" t="s">
        <v>14</v>
      </c>
      <c r="C38" s="344"/>
      <c r="D38" s="346"/>
      <c r="E38" s="10"/>
      <c r="F38" s="11">
        <v>3.3</v>
      </c>
      <c r="G38" s="42" t="str">
        <f>IF(E38=0,"-",F38/E38)</f>
        <v>-</v>
      </c>
      <c r="H38" s="356"/>
      <c r="I38" s="350"/>
    </row>
    <row r="39" spans="1:9" ht="24.75" customHeight="1">
      <c r="A39" s="331" t="s">
        <v>36</v>
      </c>
      <c r="B39" s="331"/>
      <c r="C39" s="331"/>
      <c r="D39" s="331"/>
      <c r="E39" s="331"/>
      <c r="F39" s="331"/>
      <c r="G39" s="331"/>
      <c r="H39" s="331"/>
      <c r="I39" s="331"/>
    </row>
    <row r="40" spans="1:9" ht="99.75" customHeight="1">
      <c r="A40" s="4">
        <v>5</v>
      </c>
      <c r="B40" s="30" t="s">
        <v>108</v>
      </c>
      <c r="C40" s="343">
        <v>5.66</v>
      </c>
      <c r="D40" s="345" t="s">
        <v>69</v>
      </c>
      <c r="E40" s="41">
        <f>SUM(E42:E43)</f>
        <v>0</v>
      </c>
      <c r="F40" s="10">
        <f>SUM(F43:F43)</f>
        <v>5.36</v>
      </c>
      <c r="G40" s="42">
        <f>SUM(G42:G43)</f>
        <v>0</v>
      </c>
      <c r="H40" s="347" t="s">
        <v>134</v>
      </c>
      <c r="I40" s="349" t="s">
        <v>137</v>
      </c>
    </row>
    <row r="41" spans="1:9" s="108" customFormat="1" ht="28.5" customHeight="1">
      <c r="A41" s="6"/>
      <c r="B41" s="33" t="s">
        <v>10</v>
      </c>
      <c r="C41" s="344"/>
      <c r="D41" s="346"/>
      <c r="E41" s="10"/>
      <c r="F41" s="10"/>
      <c r="G41" s="42"/>
      <c r="H41" s="348"/>
      <c r="I41" s="350"/>
    </row>
    <row r="42" spans="1:9" s="108" customFormat="1" ht="30">
      <c r="A42" s="6"/>
      <c r="B42" s="34" t="s">
        <v>11</v>
      </c>
      <c r="C42" s="344"/>
      <c r="D42" s="346"/>
      <c r="E42" s="10"/>
      <c r="F42" s="13"/>
      <c r="G42" s="42" t="str">
        <f>IF(E42=0,"-",F43/E42)</f>
        <v>-</v>
      </c>
      <c r="H42" s="348"/>
      <c r="I42" s="350"/>
    </row>
    <row r="43" spans="1:9" s="108" customFormat="1" ht="30" customHeight="1">
      <c r="A43" s="6"/>
      <c r="B43" s="34" t="s">
        <v>14</v>
      </c>
      <c r="C43" s="344"/>
      <c r="D43" s="346"/>
      <c r="E43" s="10"/>
      <c r="F43" s="11">
        <v>5.36</v>
      </c>
      <c r="G43" s="42" t="str">
        <f>IF(E43=0,"-",#REF!/E43)</f>
        <v>-</v>
      </c>
      <c r="H43" s="348"/>
      <c r="I43" s="350"/>
    </row>
    <row r="44" spans="1:9" ht="24" customHeight="1">
      <c r="A44" s="331" t="s">
        <v>39</v>
      </c>
      <c r="B44" s="331"/>
      <c r="C44" s="331"/>
      <c r="D44" s="331"/>
      <c r="E44" s="331"/>
      <c r="F44" s="331"/>
      <c r="G44" s="331"/>
      <c r="H44" s="331"/>
      <c r="I44" s="331"/>
    </row>
    <row r="45" spans="1:9" ht="125.25" customHeight="1">
      <c r="A45" s="4">
        <v>6</v>
      </c>
      <c r="B45" s="30" t="s">
        <v>38</v>
      </c>
      <c r="C45" s="343">
        <v>162.26</v>
      </c>
      <c r="D45" s="345" t="s">
        <v>130</v>
      </c>
      <c r="E45" s="41">
        <f>SUM(E47:E49)</f>
        <v>0</v>
      </c>
      <c r="F45" s="148">
        <f>SUM(F47:F49)</f>
        <v>1.4</v>
      </c>
      <c r="G45" s="42">
        <f>SUM(G47:G49)</f>
        <v>0</v>
      </c>
      <c r="H45" s="347" t="s">
        <v>134</v>
      </c>
      <c r="I45" s="359" t="s">
        <v>131</v>
      </c>
    </row>
    <row r="46" spans="1:9" s="108" customFormat="1" ht="21" customHeight="1">
      <c r="A46" s="6"/>
      <c r="B46" s="33" t="s">
        <v>10</v>
      </c>
      <c r="C46" s="344"/>
      <c r="D46" s="346"/>
      <c r="E46" s="10"/>
      <c r="F46" s="148"/>
      <c r="G46" s="42"/>
      <c r="H46" s="348"/>
      <c r="I46" s="360"/>
    </row>
    <row r="47" spans="1:9" s="108" customFormat="1" ht="30">
      <c r="A47" s="6"/>
      <c r="B47" s="34" t="s">
        <v>11</v>
      </c>
      <c r="C47" s="344"/>
      <c r="D47" s="346"/>
      <c r="E47" s="10"/>
      <c r="F47" s="155">
        <v>1.4</v>
      </c>
      <c r="G47" s="42" t="str">
        <f>IF(E47=0,"-",F47/E47)</f>
        <v>-</v>
      </c>
      <c r="H47" s="348"/>
      <c r="I47" s="360"/>
    </row>
    <row r="48" spans="1:9" s="108" customFormat="1" ht="28.5" customHeight="1">
      <c r="A48" s="6"/>
      <c r="B48" s="34" t="s">
        <v>18</v>
      </c>
      <c r="C48" s="344"/>
      <c r="D48" s="346"/>
      <c r="E48" s="10"/>
      <c r="F48" s="10"/>
      <c r="G48" s="42" t="str">
        <f>IF(E48=0,"-",F48/E48)</f>
        <v>-</v>
      </c>
      <c r="H48" s="348"/>
      <c r="I48" s="360"/>
    </row>
    <row r="49" spans="1:9" s="108" customFormat="1" ht="30">
      <c r="A49" s="6"/>
      <c r="B49" s="34" t="s">
        <v>14</v>
      </c>
      <c r="C49" s="344"/>
      <c r="D49" s="346"/>
      <c r="E49" s="10"/>
      <c r="F49" s="10"/>
      <c r="G49" s="42" t="str">
        <f>IF(E49=0,"-",F49/E49)</f>
        <v>-</v>
      </c>
      <c r="H49" s="348"/>
      <c r="I49" s="360"/>
    </row>
    <row r="50" spans="1:9">
      <c r="A50" s="149">
        <v>7</v>
      </c>
      <c r="B50" s="30" t="s">
        <v>139</v>
      </c>
      <c r="C50" s="357"/>
      <c r="D50" s="358"/>
      <c r="E50" s="41"/>
      <c r="F50" s="156">
        <f>F51</f>
        <v>2.5099999999999998</v>
      </c>
      <c r="G50" s="42"/>
      <c r="H50" s="150"/>
      <c r="I50" s="151"/>
    </row>
    <row r="51" spans="1:9">
      <c r="A51" s="152"/>
      <c r="B51" s="34" t="s">
        <v>11</v>
      </c>
      <c r="C51" s="357"/>
      <c r="D51" s="358"/>
      <c r="E51" s="153"/>
      <c r="F51" s="157">
        <v>2.5099999999999998</v>
      </c>
      <c r="G51" s="153"/>
      <c r="H51" s="154"/>
      <c r="I51" s="153"/>
    </row>
  </sheetData>
  <mergeCells count="48">
    <mergeCell ref="C50:C51"/>
    <mergeCell ref="D50:D51"/>
    <mergeCell ref="H45:H49"/>
    <mergeCell ref="C40:C43"/>
    <mergeCell ref="I40:I43"/>
    <mergeCell ref="H40:H43"/>
    <mergeCell ref="D40:D43"/>
    <mergeCell ref="I45:I49"/>
    <mergeCell ref="A39:I39"/>
    <mergeCell ref="C45:C49"/>
    <mergeCell ref="D45:D49"/>
    <mergeCell ref="A44:I44"/>
    <mergeCell ref="D35:D38"/>
    <mergeCell ref="I35:I38"/>
    <mergeCell ref="I27:I30"/>
    <mergeCell ref="I31:I34"/>
    <mergeCell ref="H31:H34"/>
    <mergeCell ref="H35:H38"/>
    <mergeCell ref="C31:C34"/>
    <mergeCell ref="D31:D34"/>
    <mergeCell ref="H27:H30"/>
    <mergeCell ref="C35:C38"/>
    <mergeCell ref="H14:H17"/>
    <mergeCell ref="I4:I5"/>
    <mergeCell ref="A26:I26"/>
    <mergeCell ref="A13:I13"/>
    <mergeCell ref="A4:A5"/>
    <mergeCell ref="C22:C25"/>
    <mergeCell ref="D22:D25"/>
    <mergeCell ref="H18:H21"/>
    <mergeCell ref="I22:I25"/>
    <mergeCell ref="D18:D21"/>
    <mergeCell ref="I18:I21"/>
    <mergeCell ref="I14:I17"/>
    <mergeCell ref="H22:H25"/>
    <mergeCell ref="H8:H12"/>
    <mergeCell ref="C18:C21"/>
    <mergeCell ref="E1:F1"/>
    <mergeCell ref="A2:I2"/>
    <mergeCell ref="F4:F5"/>
    <mergeCell ref="I8:I12"/>
    <mergeCell ref="H4:H5"/>
    <mergeCell ref="A7:I7"/>
    <mergeCell ref="D4:D5"/>
    <mergeCell ref="B4:B5"/>
    <mergeCell ref="G4:G5"/>
    <mergeCell ref="C4:C5"/>
    <mergeCell ref="E4:E5"/>
  </mergeCells>
  <phoneticPr fontId="8" type="noConversion"/>
  <conditionalFormatting sqref="E43:G65536 F2:F41 G2:G4 G6:G42 E6:E42 E2:E4">
    <cfRule type="cellIs" dxfId="32" priority="1" stopIfTrue="1" operator="equal">
      <formula>0</formula>
    </cfRule>
  </conditionalFormatting>
  <printOptions horizontalCentered="1"/>
  <pageMargins left="0.23622047244094491" right="0.19685039370078741" top="0.27559055118110237" bottom="0.27559055118110237" header="0.19685039370078741" footer="0.19685039370078741"/>
  <pageSetup paperSize="9" scale="34" orientation="portrait"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2"/>
  <sheetViews>
    <sheetView zoomScale="40" zoomScaleNormal="40" workbookViewId="0">
      <pane xSplit="2" ySplit="9" topLeftCell="C100" activePane="bottomRight" state="frozen"/>
      <selection pane="topRight" activeCell="B1" sqref="B1"/>
      <selection pane="bottomLeft" activeCell="A10" sqref="A10"/>
      <selection pane="bottomRight" activeCell="O38" sqref="O38:O46"/>
    </sheetView>
  </sheetViews>
  <sheetFormatPr defaultColWidth="9.140625" defaultRowHeight="20.25"/>
  <cols>
    <col min="1" max="1" width="9.140625" style="1"/>
    <col min="2" max="2" width="72.5703125" style="37" customWidth="1"/>
    <col min="3" max="3" width="32.85546875" style="37" customWidth="1"/>
    <col min="4" max="4" width="18.28515625" style="20" customWidth="1"/>
    <col min="5" max="5" width="22.42578125" style="20" customWidth="1"/>
    <col min="6" max="6" width="21.5703125" style="20" customWidth="1"/>
    <col min="7" max="7" width="15.7109375" style="20" customWidth="1"/>
    <col min="8" max="8" width="15.7109375" style="12" customWidth="1"/>
    <col min="9" max="9" width="15.7109375" style="19" customWidth="1"/>
    <col min="10" max="10" width="15.7109375" style="20" customWidth="1"/>
    <col min="11" max="11" width="15.7109375" style="12" customWidth="1"/>
    <col min="12" max="12" width="15.7109375" style="19" customWidth="1"/>
    <col min="13" max="13" width="9.85546875" style="19" customWidth="1"/>
    <col min="14" max="14" width="16" style="19" customWidth="1"/>
    <col min="15" max="15" width="110" style="38" customWidth="1"/>
    <col min="16" max="16384" width="9.140625" style="14"/>
  </cols>
  <sheetData>
    <row r="1" spans="1:17" ht="58.5" customHeight="1">
      <c r="A1" s="13"/>
      <c r="B1" s="31"/>
      <c r="C1" s="31"/>
      <c r="D1" s="321" t="s">
        <v>9</v>
      </c>
      <c r="E1" s="321"/>
      <c r="F1" s="321"/>
      <c r="G1" s="321"/>
      <c r="H1" s="321"/>
      <c r="I1" s="321"/>
      <c r="J1" s="321"/>
      <c r="K1" s="321"/>
      <c r="L1" s="321"/>
      <c r="M1" s="321"/>
      <c r="N1" s="321"/>
      <c r="O1" s="44" t="s">
        <v>72</v>
      </c>
    </row>
    <row r="2" spans="1:17" ht="46.5" customHeight="1">
      <c r="A2" s="381" t="s">
        <v>71</v>
      </c>
      <c r="B2" s="321"/>
      <c r="C2" s="321"/>
      <c r="D2" s="321"/>
      <c r="E2" s="321"/>
      <c r="F2" s="321"/>
      <c r="G2" s="321"/>
      <c r="H2" s="321"/>
      <c r="I2" s="321"/>
      <c r="J2" s="321"/>
      <c r="K2" s="321"/>
      <c r="L2" s="321"/>
      <c r="M2" s="321"/>
      <c r="N2" s="321"/>
      <c r="O2" s="321"/>
    </row>
    <row r="3" spans="1:17">
      <c r="B3" s="32"/>
      <c r="C3" s="32"/>
      <c r="O3" s="24" t="s">
        <v>8</v>
      </c>
      <c r="P3" s="15"/>
      <c r="Q3" s="16"/>
    </row>
    <row r="4" spans="1:17" s="13" customFormat="1" ht="35.25" customHeight="1">
      <c r="A4" s="342" t="s">
        <v>0</v>
      </c>
      <c r="B4" s="333" t="s">
        <v>3</v>
      </c>
      <c r="C4" s="371" t="s">
        <v>55</v>
      </c>
      <c r="D4" s="332" t="s">
        <v>1</v>
      </c>
      <c r="E4" s="336" t="s">
        <v>4</v>
      </c>
      <c r="F4" s="336" t="s">
        <v>56</v>
      </c>
      <c r="G4" s="332" t="s">
        <v>57</v>
      </c>
      <c r="H4" s="332"/>
      <c r="I4" s="332"/>
      <c r="J4" s="332"/>
      <c r="K4" s="332"/>
      <c r="L4" s="332"/>
      <c r="M4" s="324" t="s">
        <v>48</v>
      </c>
      <c r="N4" s="324" t="s">
        <v>58</v>
      </c>
      <c r="O4" s="340" t="s">
        <v>7</v>
      </c>
      <c r="P4" s="17"/>
      <c r="Q4" s="17"/>
    </row>
    <row r="5" spans="1:17" s="13" customFormat="1" ht="39" customHeight="1">
      <c r="A5" s="342"/>
      <c r="B5" s="333"/>
      <c r="C5" s="372"/>
      <c r="D5" s="332"/>
      <c r="E5" s="382"/>
      <c r="F5" s="382"/>
      <c r="G5" s="332" t="s">
        <v>59</v>
      </c>
      <c r="H5" s="332"/>
      <c r="I5" s="332"/>
      <c r="J5" s="332" t="s">
        <v>60</v>
      </c>
      <c r="K5" s="332"/>
      <c r="L5" s="332"/>
      <c r="M5" s="383"/>
      <c r="N5" s="383"/>
      <c r="O5" s="384"/>
      <c r="P5" s="17"/>
      <c r="Q5" s="17"/>
    </row>
    <row r="6" spans="1:17" s="13" customFormat="1" ht="108.75" customHeight="1">
      <c r="A6" s="342"/>
      <c r="B6" s="333"/>
      <c r="C6" s="39" t="s">
        <v>61</v>
      </c>
      <c r="D6" s="332"/>
      <c r="E6" s="337"/>
      <c r="F6" s="337"/>
      <c r="G6" s="9" t="s">
        <v>62</v>
      </c>
      <c r="H6" s="9" t="s">
        <v>63</v>
      </c>
      <c r="I6" s="8" t="s">
        <v>64</v>
      </c>
      <c r="J6" s="9" t="s">
        <v>62</v>
      </c>
      <c r="K6" s="9" t="s">
        <v>73</v>
      </c>
      <c r="L6" s="8" t="s">
        <v>64</v>
      </c>
      <c r="M6" s="325"/>
      <c r="N6" s="325"/>
      <c r="O6" s="341"/>
    </row>
    <row r="7" spans="1:17" s="18" customFormat="1" ht="21.95" customHeight="1">
      <c r="A7" s="2">
        <v>1</v>
      </c>
      <c r="B7" s="3">
        <v>2</v>
      </c>
      <c r="C7" s="2">
        <v>3</v>
      </c>
      <c r="D7" s="3">
        <v>4</v>
      </c>
      <c r="E7" s="2">
        <v>5</v>
      </c>
      <c r="F7" s="2">
        <v>6</v>
      </c>
      <c r="G7" s="3">
        <v>7</v>
      </c>
      <c r="H7" s="2">
        <v>8</v>
      </c>
      <c r="I7" s="3">
        <v>9</v>
      </c>
      <c r="J7" s="2">
        <v>10</v>
      </c>
      <c r="K7" s="3">
        <v>11</v>
      </c>
      <c r="L7" s="2">
        <v>12</v>
      </c>
      <c r="M7" s="3">
        <v>13</v>
      </c>
      <c r="N7" s="2">
        <v>14</v>
      </c>
      <c r="O7" s="3">
        <v>15</v>
      </c>
    </row>
    <row r="8" spans="1:17" s="18" customFormat="1" ht="21.95" customHeight="1">
      <c r="A8" s="331" t="s">
        <v>28</v>
      </c>
      <c r="B8" s="331"/>
      <c r="C8" s="331"/>
      <c r="D8" s="331"/>
      <c r="E8" s="331"/>
      <c r="F8" s="331"/>
      <c r="G8" s="331"/>
      <c r="H8" s="331"/>
      <c r="I8" s="331"/>
      <c r="J8" s="331"/>
      <c r="K8" s="331"/>
      <c r="L8" s="331"/>
      <c r="M8" s="331"/>
      <c r="N8" s="331"/>
      <c r="O8" s="331"/>
    </row>
    <row r="9" spans="1:17" s="13" customFormat="1" ht="27.75" customHeight="1">
      <c r="A9" s="4"/>
      <c r="B9" s="26" t="s">
        <v>2</v>
      </c>
      <c r="C9" s="26"/>
      <c r="D9" s="10"/>
      <c r="E9" s="10"/>
      <c r="F9" s="10">
        <f>SUM(F11:F16)</f>
        <v>120.14999999999999</v>
      </c>
      <c r="G9" s="41">
        <f>SUM(G11:G16)</f>
        <v>0</v>
      </c>
      <c r="H9" s="10">
        <f>SUM(H11:H16)</f>
        <v>6.6099999999999994</v>
      </c>
      <c r="I9" s="5" t="str">
        <f>IF(G9=0,"-",H9/G9)</f>
        <v>-</v>
      </c>
      <c r="J9" s="41">
        <f>SUM(J11:J16)</f>
        <v>10</v>
      </c>
      <c r="K9" s="10">
        <f>SUM(K11:K16)</f>
        <v>10.06</v>
      </c>
      <c r="L9" s="42">
        <f>IF(J9=0,"-",K9/J9)</f>
        <v>1.006</v>
      </c>
      <c r="M9" s="5"/>
      <c r="N9" s="5"/>
      <c r="O9" s="378"/>
    </row>
    <row r="10" spans="1:17" s="13" customFormat="1" ht="21.95" customHeight="1">
      <c r="A10" s="4"/>
      <c r="B10" s="33" t="s">
        <v>10</v>
      </c>
      <c r="C10" s="33"/>
      <c r="D10" s="10"/>
      <c r="E10" s="10"/>
      <c r="F10" s="10"/>
      <c r="G10" s="43"/>
      <c r="H10" s="10"/>
      <c r="I10" s="5"/>
      <c r="J10" s="10"/>
      <c r="K10" s="41"/>
      <c r="L10" s="5"/>
      <c r="M10" s="5"/>
      <c r="N10" s="5"/>
      <c r="O10" s="379"/>
    </row>
    <row r="11" spans="1:17" s="13" customFormat="1" ht="21.95" customHeight="1">
      <c r="A11" s="4"/>
      <c r="B11" s="34" t="s">
        <v>11</v>
      </c>
      <c r="C11" s="34"/>
      <c r="D11" s="10"/>
      <c r="E11" s="10"/>
      <c r="F11" s="41">
        <f t="shared" ref="F11:H16" si="0">SUM(F22,F31,F40,F49,F58,F68,F77,F87,F96,F106,F116)</f>
        <v>18.099999999999998</v>
      </c>
      <c r="G11" s="41">
        <f t="shared" si="0"/>
        <v>0</v>
      </c>
      <c r="H11" s="10">
        <f t="shared" si="0"/>
        <v>6.6099999999999994</v>
      </c>
      <c r="I11" s="5" t="str">
        <f t="shared" ref="I11:I16" si="1">IF(G11=0,"-",H11/G11)</f>
        <v>-</v>
      </c>
      <c r="J11" s="41">
        <f t="shared" ref="J11:K15" si="2">SUM(J22,J31,J40,J49,J58,J68,J77,J87,J96,J106,J116)</f>
        <v>0</v>
      </c>
      <c r="K11" s="41">
        <f t="shared" si="2"/>
        <v>10.06</v>
      </c>
      <c r="L11" s="5" t="str">
        <f>IF(J11=0,"-",K11/J11)</f>
        <v>-</v>
      </c>
      <c r="M11" s="5"/>
      <c r="N11" s="5"/>
      <c r="O11" s="379"/>
    </row>
    <row r="12" spans="1:17" s="13" customFormat="1" ht="21.95" customHeight="1">
      <c r="A12" s="4"/>
      <c r="B12" s="34" t="s">
        <v>18</v>
      </c>
      <c r="C12" s="34"/>
      <c r="D12" s="10"/>
      <c r="E12" s="10"/>
      <c r="F12" s="41">
        <f t="shared" si="0"/>
        <v>0</v>
      </c>
      <c r="G12" s="41">
        <f t="shared" si="0"/>
        <v>0</v>
      </c>
      <c r="H12" s="41">
        <f t="shared" si="0"/>
        <v>0</v>
      </c>
      <c r="I12" s="5" t="str">
        <f t="shared" si="1"/>
        <v>-</v>
      </c>
      <c r="J12" s="41">
        <f t="shared" si="2"/>
        <v>0</v>
      </c>
      <c r="K12" s="41">
        <f t="shared" si="2"/>
        <v>0</v>
      </c>
      <c r="L12" s="5" t="str">
        <f>IF(J12=0,"-",K12/J12)</f>
        <v>-</v>
      </c>
      <c r="M12" s="5"/>
      <c r="N12" s="5"/>
      <c r="O12" s="379"/>
    </row>
    <row r="13" spans="1:17" s="13" customFormat="1" ht="45" customHeight="1">
      <c r="A13" s="4"/>
      <c r="B13" s="34" t="s">
        <v>12</v>
      </c>
      <c r="C13" s="34"/>
      <c r="D13" s="10"/>
      <c r="E13" s="10"/>
      <c r="F13" s="41">
        <f t="shared" si="0"/>
        <v>30</v>
      </c>
      <c r="G13" s="41">
        <f t="shared" si="0"/>
        <v>0</v>
      </c>
      <c r="H13" s="41">
        <f t="shared" si="0"/>
        <v>0</v>
      </c>
      <c r="I13" s="5" t="str">
        <f t="shared" si="1"/>
        <v>-</v>
      </c>
      <c r="J13" s="41">
        <f t="shared" si="2"/>
        <v>0</v>
      </c>
      <c r="K13" s="41">
        <f t="shared" si="2"/>
        <v>0</v>
      </c>
      <c r="L13" s="5" t="str">
        <f>IF(J13=0,"-",K13/J13)</f>
        <v>-</v>
      </c>
      <c r="M13" s="5"/>
      <c r="N13" s="5"/>
      <c r="O13" s="379"/>
    </row>
    <row r="14" spans="1:17" s="13" customFormat="1" ht="21.95" customHeight="1">
      <c r="A14" s="4"/>
      <c r="B14" s="34" t="s">
        <v>13</v>
      </c>
      <c r="C14" s="34"/>
      <c r="D14" s="10"/>
      <c r="E14" s="10"/>
      <c r="F14" s="41">
        <f t="shared" si="0"/>
        <v>0</v>
      </c>
      <c r="G14" s="41">
        <f t="shared" si="0"/>
        <v>0</v>
      </c>
      <c r="H14" s="41">
        <f t="shared" si="0"/>
        <v>0</v>
      </c>
      <c r="I14" s="5" t="str">
        <f t="shared" si="1"/>
        <v>-</v>
      </c>
      <c r="J14" s="41">
        <f t="shared" si="2"/>
        <v>0</v>
      </c>
      <c r="K14" s="41">
        <f t="shared" si="2"/>
        <v>0</v>
      </c>
      <c r="L14" s="5" t="str">
        <f>IF(J14=0,"-",K14/J14)</f>
        <v>-</v>
      </c>
      <c r="M14" s="5"/>
      <c r="N14" s="5"/>
      <c r="O14" s="379"/>
    </row>
    <row r="15" spans="1:17" s="13" customFormat="1" ht="21.95" customHeight="1">
      <c r="A15" s="4"/>
      <c r="B15" s="34" t="s">
        <v>14</v>
      </c>
      <c r="C15" s="34"/>
      <c r="D15" s="10"/>
      <c r="E15" s="10"/>
      <c r="F15" s="10">
        <f t="shared" si="0"/>
        <v>72.05</v>
      </c>
      <c r="G15" s="41">
        <f t="shared" si="0"/>
        <v>0</v>
      </c>
      <c r="H15" s="41">
        <f t="shared" si="0"/>
        <v>0</v>
      </c>
      <c r="I15" s="5" t="str">
        <f t="shared" si="1"/>
        <v>-</v>
      </c>
      <c r="J15" s="41">
        <f t="shared" si="2"/>
        <v>0</v>
      </c>
      <c r="K15" s="41">
        <f t="shared" si="2"/>
        <v>0</v>
      </c>
      <c r="L15" s="5" t="str">
        <f>IF(J15=0,"-",K15/J15)</f>
        <v>-</v>
      </c>
      <c r="M15" s="5"/>
      <c r="N15" s="5"/>
      <c r="O15" s="379"/>
    </row>
    <row r="16" spans="1:17" s="13" customFormat="1" ht="21.95" customHeight="1">
      <c r="A16" s="4"/>
      <c r="B16" s="34" t="s">
        <v>74</v>
      </c>
      <c r="C16" s="34"/>
      <c r="D16" s="10"/>
      <c r="E16" s="10"/>
      <c r="F16" s="41">
        <f t="shared" si="0"/>
        <v>0</v>
      </c>
      <c r="G16" s="41">
        <f t="shared" si="0"/>
        <v>0</v>
      </c>
      <c r="H16" s="41">
        <f t="shared" si="0"/>
        <v>0</v>
      </c>
      <c r="I16" s="5" t="str">
        <f t="shared" si="1"/>
        <v>-</v>
      </c>
      <c r="J16" s="41">
        <v>10</v>
      </c>
      <c r="K16" s="41">
        <f>SUM(K27,K36,K45,K54,K63,K73,K82,K92,K101,K111,K121)</f>
        <v>0</v>
      </c>
      <c r="L16" s="5" t="s">
        <v>75</v>
      </c>
      <c r="M16" s="5"/>
      <c r="N16" s="5"/>
      <c r="O16" s="379"/>
    </row>
    <row r="17" spans="1:15" s="13" customFormat="1" ht="21.95" customHeight="1">
      <c r="A17" s="4"/>
      <c r="B17" s="34"/>
      <c r="C17" s="34"/>
      <c r="D17" s="10"/>
      <c r="E17" s="10"/>
      <c r="F17" s="10"/>
      <c r="G17" s="10"/>
      <c r="H17" s="10"/>
      <c r="I17" s="5"/>
      <c r="J17" s="10"/>
      <c r="K17" s="10"/>
      <c r="L17" s="5"/>
      <c r="M17" s="5"/>
      <c r="N17" s="5"/>
      <c r="O17" s="380"/>
    </row>
    <row r="18" spans="1:15" s="13" customFormat="1" ht="21.95" customHeight="1">
      <c r="A18" s="4"/>
      <c r="B18" s="35" t="s">
        <v>24</v>
      </c>
      <c r="C18" s="35"/>
      <c r="D18" s="10"/>
      <c r="E18" s="10"/>
      <c r="F18" s="10"/>
      <c r="G18" s="10"/>
      <c r="H18" s="10"/>
      <c r="I18" s="5"/>
      <c r="J18" s="10"/>
      <c r="K18" s="10"/>
      <c r="L18" s="5"/>
      <c r="M18" s="5"/>
      <c r="N18" s="5"/>
      <c r="O18" s="25"/>
    </row>
    <row r="19" spans="1:15" s="13" customFormat="1" ht="21.95" customHeight="1">
      <c r="A19" s="361" t="s">
        <v>28</v>
      </c>
      <c r="B19" s="362"/>
      <c r="C19" s="362"/>
      <c r="D19" s="362"/>
      <c r="E19" s="362"/>
      <c r="F19" s="362"/>
      <c r="G19" s="362"/>
      <c r="H19" s="362"/>
      <c r="I19" s="362"/>
      <c r="J19" s="362"/>
      <c r="K19" s="362"/>
      <c r="L19" s="362"/>
      <c r="M19" s="362"/>
      <c r="N19" s="362"/>
      <c r="O19" s="363"/>
    </row>
    <row r="20" spans="1:15" s="13" customFormat="1" ht="80.099999999999994" customHeight="1">
      <c r="A20" s="4">
        <v>1</v>
      </c>
      <c r="B20" s="36" t="s">
        <v>22</v>
      </c>
      <c r="C20" s="371" t="s">
        <v>68</v>
      </c>
      <c r="D20" s="345">
        <v>106.5</v>
      </c>
      <c r="E20" s="345" t="s">
        <v>23</v>
      </c>
      <c r="F20" s="41">
        <f>SUM(F22:F27)</f>
        <v>31.5</v>
      </c>
      <c r="G20" s="41">
        <f>SUM(G22:G27)</f>
        <v>0</v>
      </c>
      <c r="H20" s="41">
        <f>SUM(H22:H27)</f>
        <v>0</v>
      </c>
      <c r="I20" s="41" t="str">
        <f>IF(G20=0,"-",H20/G20)</f>
        <v>-</v>
      </c>
      <c r="J20" s="41">
        <f>SUM(J22:J27)</f>
        <v>0</v>
      </c>
      <c r="K20" s="41">
        <f>SUM(K22:K27)</f>
        <v>0</v>
      </c>
      <c r="L20" s="5" t="str">
        <f>IF(J20=0,"-",K20/J20)</f>
        <v>-</v>
      </c>
      <c r="M20" s="347" t="s">
        <v>50</v>
      </c>
      <c r="N20" s="338"/>
      <c r="O20" s="377" t="s">
        <v>40</v>
      </c>
    </row>
    <row r="21" spans="1:15" s="13" customFormat="1" ht="21.95" customHeight="1">
      <c r="A21" s="4"/>
      <c r="B21" s="33" t="s">
        <v>10</v>
      </c>
      <c r="C21" s="372"/>
      <c r="D21" s="346"/>
      <c r="E21" s="346"/>
      <c r="F21" s="41"/>
      <c r="G21" s="41"/>
      <c r="H21" s="41"/>
      <c r="I21" s="41"/>
      <c r="J21" s="41"/>
      <c r="K21" s="41"/>
      <c r="L21" s="5"/>
      <c r="M21" s="348"/>
      <c r="N21" s="339"/>
      <c r="O21" s="377"/>
    </row>
    <row r="22" spans="1:15" s="13" customFormat="1" ht="21.95" customHeight="1">
      <c r="A22" s="4"/>
      <c r="B22" s="34" t="s">
        <v>11</v>
      </c>
      <c r="C22" s="372"/>
      <c r="D22" s="346"/>
      <c r="E22" s="346"/>
      <c r="F22" s="41"/>
      <c r="G22" s="41"/>
      <c r="H22" s="41"/>
      <c r="I22" s="41" t="str">
        <f t="shared" ref="I22:I27" si="3">IF(G22=0,"-",H22/G22)</f>
        <v>-</v>
      </c>
      <c r="J22" s="41"/>
      <c r="K22" s="41"/>
      <c r="L22" s="5" t="str">
        <f t="shared" ref="L22:L27" si="4">IF(J22=0,"-",K22/J22)</f>
        <v>-</v>
      </c>
      <c r="M22" s="348"/>
      <c r="N22" s="339"/>
      <c r="O22" s="377"/>
    </row>
    <row r="23" spans="1:15" s="13" customFormat="1" ht="21.95" customHeight="1">
      <c r="A23" s="4"/>
      <c r="B23" s="34" t="s">
        <v>18</v>
      </c>
      <c r="C23" s="372"/>
      <c r="D23" s="346"/>
      <c r="E23" s="346"/>
      <c r="F23" s="41"/>
      <c r="G23" s="41"/>
      <c r="H23" s="41"/>
      <c r="I23" s="41" t="str">
        <f t="shared" si="3"/>
        <v>-</v>
      </c>
      <c r="J23" s="41"/>
      <c r="K23" s="41"/>
      <c r="L23" s="5" t="str">
        <f t="shared" si="4"/>
        <v>-</v>
      </c>
      <c r="M23" s="348"/>
      <c r="N23" s="339"/>
      <c r="O23" s="377"/>
    </row>
    <row r="24" spans="1:15" s="13" customFormat="1" ht="45" customHeight="1">
      <c r="A24" s="4"/>
      <c r="B24" s="34" t="s">
        <v>12</v>
      </c>
      <c r="C24" s="372"/>
      <c r="D24" s="346"/>
      <c r="E24" s="346"/>
      <c r="F24" s="41"/>
      <c r="G24" s="41"/>
      <c r="H24" s="41"/>
      <c r="I24" s="41" t="str">
        <f t="shared" si="3"/>
        <v>-</v>
      </c>
      <c r="J24" s="41"/>
      <c r="K24" s="41"/>
      <c r="L24" s="5" t="str">
        <f t="shared" si="4"/>
        <v>-</v>
      </c>
      <c r="M24" s="348"/>
      <c r="N24" s="339"/>
      <c r="O24" s="377"/>
    </row>
    <row r="25" spans="1:15" s="13" customFormat="1" ht="21.95" customHeight="1">
      <c r="A25" s="4"/>
      <c r="B25" s="34" t="s">
        <v>13</v>
      </c>
      <c r="C25" s="372"/>
      <c r="D25" s="346"/>
      <c r="E25" s="346"/>
      <c r="F25" s="41"/>
      <c r="G25" s="41"/>
      <c r="H25" s="41"/>
      <c r="I25" s="41" t="str">
        <f t="shared" si="3"/>
        <v>-</v>
      </c>
      <c r="J25" s="41"/>
      <c r="K25" s="41"/>
      <c r="L25" s="5" t="str">
        <f t="shared" si="4"/>
        <v>-</v>
      </c>
      <c r="M25" s="348"/>
      <c r="N25" s="339"/>
      <c r="O25" s="377"/>
    </row>
    <row r="26" spans="1:15" s="13" customFormat="1" ht="21.95" customHeight="1">
      <c r="A26" s="4"/>
      <c r="B26" s="34" t="s">
        <v>14</v>
      </c>
      <c r="C26" s="372"/>
      <c r="D26" s="346"/>
      <c r="E26" s="346"/>
      <c r="F26" s="41">
        <v>31.5</v>
      </c>
      <c r="G26" s="41"/>
      <c r="H26" s="41"/>
      <c r="I26" s="41" t="str">
        <f t="shared" si="3"/>
        <v>-</v>
      </c>
      <c r="J26" s="41"/>
      <c r="K26" s="41"/>
      <c r="L26" s="5" t="str">
        <f t="shared" si="4"/>
        <v>-</v>
      </c>
      <c r="M26" s="348"/>
      <c r="N26" s="339"/>
      <c r="O26" s="377"/>
    </row>
    <row r="27" spans="1:15" s="13" customFormat="1" ht="21.95" customHeight="1">
      <c r="A27" s="4"/>
      <c r="B27" s="34" t="s">
        <v>15</v>
      </c>
      <c r="C27" s="372"/>
      <c r="D27" s="346"/>
      <c r="E27" s="346"/>
      <c r="F27" s="41"/>
      <c r="G27" s="41"/>
      <c r="H27" s="41"/>
      <c r="I27" s="41" t="str">
        <f t="shared" si="3"/>
        <v>-</v>
      </c>
      <c r="J27" s="41"/>
      <c r="K27" s="41"/>
      <c r="L27" s="5" t="str">
        <f t="shared" si="4"/>
        <v>-</v>
      </c>
      <c r="M27" s="348"/>
      <c r="N27" s="339"/>
      <c r="O27" s="377"/>
    </row>
    <row r="28" spans="1:15" s="13" customFormat="1">
      <c r="A28" s="4"/>
      <c r="B28" s="36"/>
      <c r="C28" s="373"/>
      <c r="D28" s="365"/>
      <c r="E28" s="365"/>
      <c r="F28" s="10"/>
      <c r="G28" s="10"/>
      <c r="H28" s="10"/>
      <c r="I28" s="5"/>
      <c r="J28" s="10"/>
      <c r="K28" s="10"/>
      <c r="L28" s="5"/>
      <c r="M28" s="366"/>
      <c r="N28" s="351"/>
      <c r="O28" s="377"/>
    </row>
    <row r="29" spans="1:15" s="13" customFormat="1" ht="80.099999999999994" customHeight="1">
      <c r="A29" s="4">
        <v>2</v>
      </c>
      <c r="B29" s="22" t="s">
        <v>26</v>
      </c>
      <c r="C29" s="371" t="s">
        <v>65</v>
      </c>
      <c r="D29" s="345">
        <v>101.3</v>
      </c>
      <c r="E29" s="345" t="s">
        <v>27</v>
      </c>
      <c r="F29" s="10">
        <f>SUM(F31:F36)</f>
        <v>45.65</v>
      </c>
      <c r="G29" s="41">
        <f>SUM(G31:G36)</f>
        <v>0</v>
      </c>
      <c r="H29" s="41">
        <f>SUM(H31:H36)</f>
        <v>0</v>
      </c>
      <c r="I29" s="41" t="str">
        <f>IF(G29=0,"-",H29/G29)</f>
        <v>-</v>
      </c>
      <c r="J29" s="41">
        <f>SUM(J31:J36)</f>
        <v>0</v>
      </c>
      <c r="K29" s="41">
        <f>SUM(K31:K36)</f>
        <v>0</v>
      </c>
      <c r="L29" s="5" t="str">
        <f>IF(J29=0,"-",K29/J29)</f>
        <v>-</v>
      </c>
      <c r="M29" s="347" t="s">
        <v>51</v>
      </c>
      <c r="N29" s="338"/>
      <c r="O29" s="377" t="s">
        <v>96</v>
      </c>
    </row>
    <row r="30" spans="1:15" s="13" customFormat="1" ht="21.95" customHeight="1">
      <c r="A30" s="4"/>
      <c r="B30" s="33" t="s">
        <v>10</v>
      </c>
      <c r="C30" s="372"/>
      <c r="D30" s="346"/>
      <c r="E30" s="346"/>
      <c r="F30" s="10"/>
      <c r="G30" s="10"/>
      <c r="H30" s="10"/>
      <c r="I30" s="5"/>
      <c r="J30" s="10"/>
      <c r="K30" s="10"/>
      <c r="L30" s="5"/>
      <c r="M30" s="348"/>
      <c r="N30" s="339"/>
      <c r="O30" s="377"/>
    </row>
    <row r="31" spans="1:15" s="13" customFormat="1" ht="21.95" customHeight="1">
      <c r="A31" s="4"/>
      <c r="B31" s="34" t="s">
        <v>11</v>
      </c>
      <c r="C31" s="372"/>
      <c r="D31" s="346"/>
      <c r="E31" s="346"/>
      <c r="F31" s="41">
        <v>3.4</v>
      </c>
      <c r="G31" s="10"/>
      <c r="H31" s="10"/>
      <c r="I31" s="5" t="str">
        <f t="shared" ref="I31:I63" si="5">IF(G31=0,"-",H31/G31)</f>
        <v>-</v>
      </c>
      <c r="J31" s="10"/>
      <c r="K31" s="10"/>
      <c r="L31" s="5" t="str">
        <f t="shared" ref="L31:L36" si="6">IF(J31=0,"-",K31/J31)</f>
        <v>-</v>
      </c>
      <c r="M31" s="348"/>
      <c r="N31" s="339"/>
      <c r="O31" s="377"/>
    </row>
    <row r="32" spans="1:15" s="13" customFormat="1" ht="21.95" customHeight="1">
      <c r="A32" s="4"/>
      <c r="B32" s="34" t="s">
        <v>18</v>
      </c>
      <c r="C32" s="372"/>
      <c r="D32" s="346"/>
      <c r="E32" s="346"/>
      <c r="F32" s="41"/>
      <c r="G32" s="10"/>
      <c r="H32" s="10"/>
      <c r="I32" s="5" t="str">
        <f t="shared" si="5"/>
        <v>-</v>
      </c>
      <c r="J32" s="10"/>
      <c r="K32" s="10"/>
      <c r="L32" s="5" t="str">
        <f t="shared" si="6"/>
        <v>-</v>
      </c>
      <c r="M32" s="348"/>
      <c r="N32" s="339"/>
      <c r="O32" s="377"/>
    </row>
    <row r="33" spans="1:15" s="13" customFormat="1" ht="45" customHeight="1">
      <c r="A33" s="4"/>
      <c r="B33" s="34" t="s">
        <v>12</v>
      </c>
      <c r="C33" s="372"/>
      <c r="D33" s="346"/>
      <c r="E33" s="346"/>
      <c r="F33" s="41">
        <v>30</v>
      </c>
      <c r="G33" s="10"/>
      <c r="H33" s="10"/>
      <c r="I33" s="5" t="str">
        <f t="shared" si="5"/>
        <v>-</v>
      </c>
      <c r="J33" s="10"/>
      <c r="K33" s="10"/>
      <c r="L33" s="5" t="str">
        <f t="shared" si="6"/>
        <v>-</v>
      </c>
      <c r="M33" s="348"/>
      <c r="N33" s="339"/>
      <c r="O33" s="377"/>
    </row>
    <row r="34" spans="1:15" s="13" customFormat="1" ht="21.95" customHeight="1">
      <c r="A34" s="4"/>
      <c r="B34" s="34" t="s">
        <v>13</v>
      </c>
      <c r="C34" s="372"/>
      <c r="D34" s="346"/>
      <c r="E34" s="346"/>
      <c r="F34" s="10"/>
      <c r="G34" s="10"/>
      <c r="H34" s="10"/>
      <c r="I34" s="5" t="str">
        <f t="shared" si="5"/>
        <v>-</v>
      </c>
      <c r="J34" s="10"/>
      <c r="K34" s="10"/>
      <c r="L34" s="5" t="str">
        <f t="shared" si="6"/>
        <v>-</v>
      </c>
      <c r="M34" s="348"/>
      <c r="N34" s="339"/>
      <c r="O34" s="377"/>
    </row>
    <row r="35" spans="1:15" s="13" customFormat="1" ht="21.95" customHeight="1">
      <c r="A35" s="4"/>
      <c r="B35" s="34" t="s">
        <v>14</v>
      </c>
      <c r="C35" s="372"/>
      <c r="D35" s="346"/>
      <c r="E35" s="346"/>
      <c r="F35" s="10">
        <v>12.25</v>
      </c>
      <c r="G35" s="10"/>
      <c r="H35" s="10"/>
      <c r="I35" s="5" t="str">
        <f t="shared" si="5"/>
        <v>-</v>
      </c>
      <c r="J35" s="10"/>
      <c r="K35" s="10"/>
      <c r="L35" s="5" t="str">
        <f t="shared" si="6"/>
        <v>-</v>
      </c>
      <c r="M35" s="348"/>
      <c r="N35" s="339"/>
      <c r="O35" s="377"/>
    </row>
    <row r="36" spans="1:15" s="13" customFormat="1" ht="21.95" customHeight="1">
      <c r="A36" s="4"/>
      <c r="B36" s="34" t="s">
        <v>15</v>
      </c>
      <c r="C36" s="372"/>
      <c r="D36" s="346"/>
      <c r="E36" s="346"/>
      <c r="F36" s="10"/>
      <c r="G36" s="10"/>
      <c r="H36" s="10"/>
      <c r="I36" s="5" t="str">
        <f t="shared" si="5"/>
        <v>-</v>
      </c>
      <c r="J36" s="10"/>
      <c r="K36" s="10"/>
      <c r="L36" s="5" t="str">
        <f t="shared" si="6"/>
        <v>-</v>
      </c>
      <c r="M36" s="348"/>
      <c r="N36" s="339"/>
      <c r="O36" s="377"/>
    </row>
    <row r="37" spans="1:15" s="13" customFormat="1" ht="351.75" customHeight="1">
      <c r="A37" s="4"/>
      <c r="B37" s="36"/>
      <c r="C37" s="373"/>
      <c r="D37" s="365"/>
      <c r="E37" s="365"/>
      <c r="F37" s="10"/>
      <c r="G37" s="10"/>
      <c r="H37" s="10"/>
      <c r="I37" s="5"/>
      <c r="J37" s="10"/>
      <c r="K37" s="10"/>
      <c r="L37" s="5"/>
      <c r="M37" s="366"/>
      <c r="N37" s="351"/>
      <c r="O37" s="377"/>
    </row>
    <row r="38" spans="1:15" s="13" customFormat="1" ht="80.099999999999994" customHeight="1">
      <c r="A38" s="4">
        <v>3</v>
      </c>
      <c r="B38" s="22" t="s">
        <v>19</v>
      </c>
      <c r="C38" s="371" t="s">
        <v>66</v>
      </c>
      <c r="D38" s="345">
        <v>232.9</v>
      </c>
      <c r="E38" s="345" t="s">
        <v>16</v>
      </c>
      <c r="F38" s="41">
        <f>SUM(F40:F45)</f>
        <v>28.7</v>
      </c>
      <c r="G38" s="41">
        <f>SUM(G40:G45)</f>
        <v>0</v>
      </c>
      <c r="H38" s="10">
        <f>SUM(H40:H45)</f>
        <v>5.97</v>
      </c>
      <c r="I38" s="5" t="str">
        <f t="shared" si="5"/>
        <v>-</v>
      </c>
      <c r="J38" s="41">
        <f>SUM(J40:J45)</f>
        <v>0</v>
      </c>
      <c r="K38" s="10">
        <f>SUM(K40:K45)</f>
        <v>7.73</v>
      </c>
      <c r="L38" s="5" t="str">
        <f t="shared" ref="L38:L45" si="7">IF(J38=0,"-",K38/J38)</f>
        <v>-</v>
      </c>
      <c r="M38" s="347" t="s">
        <v>52</v>
      </c>
      <c r="N38" s="338"/>
      <c r="O38" s="377" t="s">
        <v>43</v>
      </c>
    </row>
    <row r="39" spans="1:15" s="13" customFormat="1" ht="21.95" customHeight="1">
      <c r="A39" s="4"/>
      <c r="B39" s="33" t="s">
        <v>10</v>
      </c>
      <c r="C39" s="372"/>
      <c r="D39" s="346"/>
      <c r="E39" s="346"/>
      <c r="F39" s="41"/>
      <c r="G39" s="41"/>
      <c r="H39" s="10"/>
      <c r="I39" s="5"/>
      <c r="J39" s="10"/>
      <c r="K39" s="10"/>
      <c r="L39" s="5"/>
      <c r="M39" s="348"/>
      <c r="N39" s="339"/>
      <c r="O39" s="377"/>
    </row>
    <row r="40" spans="1:15" s="13" customFormat="1" ht="21.95" customHeight="1">
      <c r="A40" s="4"/>
      <c r="B40" s="34" t="s">
        <v>11</v>
      </c>
      <c r="C40" s="372"/>
      <c r="D40" s="346"/>
      <c r="E40" s="346"/>
      <c r="F40" s="41">
        <v>14.7</v>
      </c>
      <c r="G40" s="41"/>
      <c r="H40" s="10">
        <v>5.97</v>
      </c>
      <c r="I40" s="5" t="str">
        <f t="shared" si="5"/>
        <v>-</v>
      </c>
      <c r="J40" s="10"/>
      <c r="K40" s="10">
        <v>7.73</v>
      </c>
      <c r="L40" s="5" t="str">
        <f t="shared" si="7"/>
        <v>-</v>
      </c>
      <c r="M40" s="348"/>
      <c r="N40" s="339"/>
      <c r="O40" s="377"/>
    </row>
    <row r="41" spans="1:15" s="13" customFormat="1" ht="21.95" customHeight="1">
      <c r="A41" s="4"/>
      <c r="B41" s="34" t="s">
        <v>18</v>
      </c>
      <c r="C41" s="372"/>
      <c r="D41" s="346"/>
      <c r="E41" s="346"/>
      <c r="F41" s="41"/>
      <c r="G41" s="41"/>
      <c r="H41" s="10"/>
      <c r="I41" s="5" t="str">
        <f t="shared" si="5"/>
        <v>-</v>
      </c>
      <c r="J41" s="10"/>
      <c r="K41" s="10"/>
      <c r="L41" s="5" t="str">
        <f t="shared" si="7"/>
        <v>-</v>
      </c>
      <c r="M41" s="348"/>
      <c r="N41" s="339"/>
      <c r="O41" s="377"/>
    </row>
    <row r="42" spans="1:15" s="13" customFormat="1" ht="45" customHeight="1">
      <c r="A42" s="4"/>
      <c r="B42" s="34" t="s">
        <v>12</v>
      </c>
      <c r="C42" s="372"/>
      <c r="D42" s="346"/>
      <c r="E42" s="346"/>
      <c r="F42" s="41"/>
      <c r="G42" s="41"/>
      <c r="H42" s="10"/>
      <c r="I42" s="5" t="str">
        <f t="shared" si="5"/>
        <v>-</v>
      </c>
      <c r="J42" s="10"/>
      <c r="K42" s="10"/>
      <c r="L42" s="5" t="str">
        <f t="shared" si="7"/>
        <v>-</v>
      </c>
      <c r="M42" s="348"/>
      <c r="N42" s="339"/>
      <c r="O42" s="377"/>
    </row>
    <row r="43" spans="1:15" s="13" customFormat="1" ht="21.95" customHeight="1">
      <c r="A43" s="4"/>
      <c r="B43" s="34" t="s">
        <v>13</v>
      </c>
      <c r="C43" s="372"/>
      <c r="D43" s="346"/>
      <c r="E43" s="346"/>
      <c r="F43" s="41"/>
      <c r="G43" s="41"/>
      <c r="H43" s="10"/>
      <c r="I43" s="5" t="str">
        <f t="shared" si="5"/>
        <v>-</v>
      </c>
      <c r="J43" s="10"/>
      <c r="K43" s="10"/>
      <c r="L43" s="5" t="str">
        <f t="shared" si="7"/>
        <v>-</v>
      </c>
      <c r="M43" s="348"/>
      <c r="N43" s="339"/>
      <c r="O43" s="377"/>
    </row>
    <row r="44" spans="1:15" s="13" customFormat="1" ht="21.95" customHeight="1">
      <c r="A44" s="4"/>
      <c r="B44" s="34" t="s">
        <v>14</v>
      </c>
      <c r="C44" s="372"/>
      <c r="D44" s="346"/>
      <c r="E44" s="346"/>
      <c r="F44" s="41">
        <v>14</v>
      </c>
      <c r="G44" s="41"/>
      <c r="H44" s="10"/>
      <c r="I44" s="5" t="str">
        <f t="shared" si="5"/>
        <v>-</v>
      </c>
      <c r="J44" s="10"/>
      <c r="K44" s="10"/>
      <c r="L44" s="5" t="str">
        <f t="shared" si="7"/>
        <v>-</v>
      </c>
      <c r="M44" s="348"/>
      <c r="N44" s="339"/>
      <c r="O44" s="377"/>
    </row>
    <row r="45" spans="1:15" s="13" customFormat="1" ht="21.95" customHeight="1">
      <c r="A45" s="4"/>
      <c r="B45" s="34" t="s">
        <v>15</v>
      </c>
      <c r="C45" s="372"/>
      <c r="D45" s="346"/>
      <c r="E45" s="346"/>
      <c r="F45" s="10"/>
      <c r="G45" s="10"/>
      <c r="H45" s="10"/>
      <c r="I45" s="5" t="str">
        <f t="shared" si="5"/>
        <v>-</v>
      </c>
      <c r="J45" s="10"/>
      <c r="K45" s="10"/>
      <c r="L45" s="5" t="str">
        <f t="shared" si="7"/>
        <v>-</v>
      </c>
      <c r="M45" s="348"/>
      <c r="N45" s="339"/>
      <c r="O45" s="377"/>
    </row>
    <row r="46" spans="1:15" s="13" customFormat="1" ht="46.5" customHeight="1">
      <c r="A46" s="4"/>
      <c r="B46" s="34"/>
      <c r="C46" s="373"/>
      <c r="D46" s="365"/>
      <c r="E46" s="365"/>
      <c r="F46" s="10"/>
      <c r="G46" s="10"/>
      <c r="H46" s="10"/>
      <c r="I46" s="5"/>
      <c r="J46" s="10"/>
      <c r="K46" s="10"/>
      <c r="L46" s="5"/>
      <c r="M46" s="366"/>
      <c r="N46" s="351"/>
      <c r="O46" s="377"/>
    </row>
    <row r="47" spans="1:15" s="13" customFormat="1" ht="80.099999999999994" customHeight="1">
      <c r="A47" s="4">
        <v>4</v>
      </c>
      <c r="B47" s="23" t="s">
        <v>20</v>
      </c>
      <c r="C47" s="371" t="s">
        <v>66</v>
      </c>
      <c r="D47" s="374">
        <v>24.5</v>
      </c>
      <c r="E47" s="374" t="s">
        <v>16</v>
      </c>
      <c r="F47" s="41">
        <f>SUM(F49:F54)</f>
        <v>3</v>
      </c>
      <c r="G47" s="41">
        <f>SUM(G49:G54)</f>
        <v>0</v>
      </c>
      <c r="H47" s="41">
        <f>SUM(H49:H54)</f>
        <v>0</v>
      </c>
      <c r="I47" s="41" t="str">
        <f>IF(G47=0,"-",H47/G47)</f>
        <v>-</v>
      </c>
      <c r="J47" s="41">
        <f>SUM(J49:J54)</f>
        <v>0</v>
      </c>
      <c r="K47" s="41">
        <f>SUM(K49:K54)</f>
        <v>0</v>
      </c>
      <c r="L47" s="5" t="str">
        <f>IF(J47=0,"-",K47/J47)</f>
        <v>-</v>
      </c>
      <c r="M47" s="347" t="s">
        <v>53</v>
      </c>
      <c r="N47" s="338"/>
      <c r="O47" s="377" t="s">
        <v>42</v>
      </c>
    </row>
    <row r="48" spans="1:15" s="13" customFormat="1" ht="21.95" customHeight="1">
      <c r="A48" s="4"/>
      <c r="B48" s="33" t="s">
        <v>10</v>
      </c>
      <c r="C48" s="372"/>
      <c r="D48" s="375"/>
      <c r="E48" s="375"/>
      <c r="F48" s="41"/>
      <c r="G48" s="41"/>
      <c r="H48" s="41"/>
      <c r="I48" s="41"/>
      <c r="J48" s="41"/>
      <c r="K48" s="41"/>
      <c r="L48" s="5"/>
      <c r="M48" s="348"/>
      <c r="N48" s="339"/>
      <c r="O48" s="377"/>
    </row>
    <row r="49" spans="1:15" s="13" customFormat="1" ht="21.95" customHeight="1">
      <c r="A49" s="4"/>
      <c r="B49" s="34" t="s">
        <v>11</v>
      </c>
      <c r="C49" s="372"/>
      <c r="D49" s="375"/>
      <c r="E49" s="375"/>
      <c r="F49" s="41"/>
      <c r="G49" s="41"/>
      <c r="H49" s="41"/>
      <c r="I49" s="41" t="str">
        <f t="shared" si="5"/>
        <v>-</v>
      </c>
      <c r="J49" s="41"/>
      <c r="K49" s="41"/>
      <c r="L49" s="5" t="str">
        <f t="shared" ref="L49:L54" si="8">IF(J49=0,"-",K49/J49)</f>
        <v>-</v>
      </c>
      <c r="M49" s="348"/>
      <c r="N49" s="339"/>
      <c r="O49" s="377"/>
    </row>
    <row r="50" spans="1:15" s="13" customFormat="1" ht="21.95" customHeight="1">
      <c r="A50" s="4"/>
      <c r="B50" s="34" t="s">
        <v>18</v>
      </c>
      <c r="C50" s="372"/>
      <c r="D50" s="375"/>
      <c r="E50" s="375"/>
      <c r="F50" s="41"/>
      <c r="G50" s="41"/>
      <c r="H50" s="41"/>
      <c r="I50" s="41" t="str">
        <f t="shared" si="5"/>
        <v>-</v>
      </c>
      <c r="J50" s="41"/>
      <c r="K50" s="41"/>
      <c r="L50" s="5" t="str">
        <f t="shared" si="8"/>
        <v>-</v>
      </c>
      <c r="M50" s="348"/>
      <c r="N50" s="339"/>
      <c r="O50" s="377"/>
    </row>
    <row r="51" spans="1:15" s="13" customFormat="1" ht="45" customHeight="1">
      <c r="A51" s="4"/>
      <c r="B51" s="34" t="s">
        <v>12</v>
      </c>
      <c r="C51" s="372"/>
      <c r="D51" s="375"/>
      <c r="E51" s="375"/>
      <c r="F51" s="41"/>
      <c r="G51" s="41"/>
      <c r="H51" s="41"/>
      <c r="I51" s="41" t="str">
        <f t="shared" si="5"/>
        <v>-</v>
      </c>
      <c r="J51" s="41"/>
      <c r="K51" s="41"/>
      <c r="L51" s="5" t="str">
        <f t="shared" si="8"/>
        <v>-</v>
      </c>
      <c r="M51" s="348"/>
      <c r="N51" s="339"/>
      <c r="O51" s="377"/>
    </row>
    <row r="52" spans="1:15" s="13" customFormat="1" ht="21.95" customHeight="1">
      <c r="A52" s="4"/>
      <c r="B52" s="34" t="s">
        <v>13</v>
      </c>
      <c r="C52" s="372"/>
      <c r="D52" s="375"/>
      <c r="E52" s="375"/>
      <c r="F52" s="41"/>
      <c r="G52" s="41"/>
      <c r="H52" s="41"/>
      <c r="I52" s="41" t="str">
        <f t="shared" si="5"/>
        <v>-</v>
      </c>
      <c r="J52" s="41"/>
      <c r="K52" s="41"/>
      <c r="L52" s="5" t="str">
        <f t="shared" si="8"/>
        <v>-</v>
      </c>
      <c r="M52" s="348"/>
      <c r="N52" s="339"/>
      <c r="O52" s="377"/>
    </row>
    <row r="53" spans="1:15" s="13" customFormat="1" ht="21.95" customHeight="1">
      <c r="A53" s="4"/>
      <c r="B53" s="34" t="s">
        <v>14</v>
      </c>
      <c r="C53" s="372"/>
      <c r="D53" s="375"/>
      <c r="E53" s="375"/>
      <c r="F53" s="41">
        <v>3</v>
      </c>
      <c r="G53" s="41"/>
      <c r="H53" s="41"/>
      <c r="I53" s="41" t="str">
        <f t="shared" si="5"/>
        <v>-</v>
      </c>
      <c r="J53" s="41"/>
      <c r="K53" s="41"/>
      <c r="L53" s="5" t="str">
        <f t="shared" si="8"/>
        <v>-</v>
      </c>
      <c r="M53" s="348"/>
      <c r="N53" s="339"/>
      <c r="O53" s="377"/>
    </row>
    <row r="54" spans="1:15" s="13" customFormat="1" ht="21.95" customHeight="1">
      <c r="A54" s="4"/>
      <c r="B54" s="34" t="s">
        <v>15</v>
      </c>
      <c r="C54" s="372"/>
      <c r="D54" s="375"/>
      <c r="E54" s="375"/>
      <c r="F54" s="10"/>
      <c r="G54" s="10"/>
      <c r="H54" s="10"/>
      <c r="I54" s="5" t="str">
        <f t="shared" si="5"/>
        <v>-</v>
      </c>
      <c r="J54" s="10"/>
      <c r="K54" s="10"/>
      <c r="L54" s="5" t="str">
        <f t="shared" si="8"/>
        <v>-</v>
      </c>
      <c r="M54" s="348"/>
      <c r="N54" s="339"/>
      <c r="O54" s="377"/>
    </row>
    <row r="55" spans="1:15">
      <c r="A55" s="4"/>
      <c r="B55" s="7"/>
      <c r="C55" s="373"/>
      <c r="D55" s="376"/>
      <c r="E55" s="376"/>
      <c r="F55" s="21"/>
      <c r="G55" s="21"/>
      <c r="H55" s="11"/>
      <c r="I55" s="5"/>
      <c r="J55" s="21"/>
      <c r="K55" s="11"/>
      <c r="L55" s="5"/>
      <c r="M55" s="366"/>
      <c r="N55" s="351"/>
      <c r="O55" s="377"/>
    </row>
    <row r="56" spans="1:15" s="13" customFormat="1" ht="80.099999999999994" customHeight="1">
      <c r="A56" s="4">
        <v>5</v>
      </c>
      <c r="B56" s="23" t="s">
        <v>21</v>
      </c>
      <c r="C56" s="371" t="s">
        <v>67</v>
      </c>
      <c r="D56" s="374">
        <v>78.400000000000006</v>
      </c>
      <c r="E56" s="374" t="s">
        <v>17</v>
      </c>
      <c r="F56" s="41">
        <f>SUM(F58:F63)</f>
        <v>11.3</v>
      </c>
      <c r="G56" s="41">
        <f>SUM(G58:G63)</f>
        <v>0</v>
      </c>
      <c r="H56" s="41">
        <f>SUM(H58:H63)</f>
        <v>0</v>
      </c>
      <c r="I56" s="41" t="str">
        <f>IF(G56=0,"-",H56/G56)</f>
        <v>-</v>
      </c>
      <c r="J56" s="41">
        <f>SUM(J58:J63)</f>
        <v>0</v>
      </c>
      <c r="K56" s="41">
        <f>SUM(K58:K63)</f>
        <v>0</v>
      </c>
      <c r="L56" s="5" t="str">
        <f>IF(J56=0,"-",K56/J56)</f>
        <v>-</v>
      </c>
      <c r="M56" s="347" t="s">
        <v>54</v>
      </c>
      <c r="N56" s="338"/>
      <c r="O56" s="359" t="s">
        <v>41</v>
      </c>
    </row>
    <row r="57" spans="1:15" s="13" customFormat="1" ht="21.95" customHeight="1">
      <c r="A57" s="28"/>
      <c r="B57" s="33" t="s">
        <v>10</v>
      </c>
      <c r="C57" s="372"/>
      <c r="D57" s="375"/>
      <c r="E57" s="375"/>
      <c r="F57" s="41"/>
      <c r="G57" s="41"/>
      <c r="H57" s="41"/>
      <c r="I57" s="41"/>
      <c r="J57" s="41"/>
      <c r="K57" s="41"/>
      <c r="L57" s="5"/>
      <c r="M57" s="348"/>
      <c r="N57" s="339"/>
      <c r="O57" s="360"/>
    </row>
    <row r="58" spans="1:15" s="13" customFormat="1" ht="21.95" customHeight="1">
      <c r="A58" s="28"/>
      <c r="B58" s="34" t="s">
        <v>11</v>
      </c>
      <c r="C58" s="372"/>
      <c r="D58" s="375"/>
      <c r="E58" s="375"/>
      <c r="F58" s="41"/>
      <c r="G58" s="41"/>
      <c r="H58" s="41"/>
      <c r="I58" s="41" t="str">
        <f t="shared" si="5"/>
        <v>-</v>
      </c>
      <c r="J58" s="41"/>
      <c r="K58" s="41"/>
      <c r="L58" s="5" t="str">
        <f t="shared" ref="L58:L63" si="9">IF(J58=0,"-",K58/J58)</f>
        <v>-</v>
      </c>
      <c r="M58" s="348"/>
      <c r="N58" s="339"/>
      <c r="O58" s="360"/>
    </row>
    <row r="59" spans="1:15" s="13" customFormat="1" ht="21.95" customHeight="1">
      <c r="A59" s="28"/>
      <c r="B59" s="34" t="s">
        <v>18</v>
      </c>
      <c r="C59" s="372"/>
      <c r="D59" s="375"/>
      <c r="E59" s="375"/>
      <c r="F59" s="41"/>
      <c r="G59" s="41"/>
      <c r="H59" s="41"/>
      <c r="I59" s="41" t="str">
        <f t="shared" si="5"/>
        <v>-</v>
      </c>
      <c r="J59" s="41"/>
      <c r="K59" s="41"/>
      <c r="L59" s="5" t="str">
        <f t="shared" si="9"/>
        <v>-</v>
      </c>
      <c r="M59" s="348"/>
      <c r="N59" s="339"/>
      <c r="O59" s="360"/>
    </row>
    <row r="60" spans="1:15" s="13" customFormat="1" ht="45" customHeight="1">
      <c r="A60" s="28"/>
      <c r="B60" s="34" t="s">
        <v>12</v>
      </c>
      <c r="C60" s="372"/>
      <c r="D60" s="375"/>
      <c r="E60" s="375"/>
      <c r="F60" s="41"/>
      <c r="G60" s="41"/>
      <c r="H60" s="41"/>
      <c r="I60" s="41" t="str">
        <f t="shared" si="5"/>
        <v>-</v>
      </c>
      <c r="J60" s="41"/>
      <c r="K60" s="41"/>
      <c r="L60" s="5" t="str">
        <f t="shared" si="9"/>
        <v>-</v>
      </c>
      <c r="M60" s="348"/>
      <c r="N60" s="339"/>
      <c r="O60" s="360"/>
    </row>
    <row r="61" spans="1:15" s="13" customFormat="1" ht="21.95" customHeight="1">
      <c r="A61" s="28"/>
      <c r="B61" s="34" t="s">
        <v>13</v>
      </c>
      <c r="C61" s="372"/>
      <c r="D61" s="375"/>
      <c r="E61" s="375"/>
      <c r="F61" s="41"/>
      <c r="G61" s="41"/>
      <c r="H61" s="41"/>
      <c r="I61" s="41" t="str">
        <f t="shared" si="5"/>
        <v>-</v>
      </c>
      <c r="J61" s="41"/>
      <c r="K61" s="41"/>
      <c r="L61" s="5" t="str">
        <f t="shared" si="9"/>
        <v>-</v>
      </c>
      <c r="M61" s="348"/>
      <c r="N61" s="339"/>
      <c r="O61" s="360"/>
    </row>
    <row r="62" spans="1:15" s="13" customFormat="1" ht="21.95" customHeight="1">
      <c r="A62" s="28"/>
      <c r="B62" s="34" t="s">
        <v>14</v>
      </c>
      <c r="C62" s="372"/>
      <c r="D62" s="375"/>
      <c r="E62" s="375"/>
      <c r="F62" s="41">
        <v>11.3</v>
      </c>
      <c r="G62" s="41"/>
      <c r="H62" s="41"/>
      <c r="I62" s="41" t="str">
        <f t="shared" si="5"/>
        <v>-</v>
      </c>
      <c r="J62" s="41"/>
      <c r="K62" s="41"/>
      <c r="L62" s="5" t="str">
        <f t="shared" si="9"/>
        <v>-</v>
      </c>
      <c r="M62" s="348"/>
      <c r="N62" s="339"/>
      <c r="O62" s="360"/>
    </row>
    <row r="63" spans="1:15" s="13" customFormat="1" ht="21.95" customHeight="1">
      <c r="A63" s="28"/>
      <c r="B63" s="34" t="s">
        <v>15</v>
      </c>
      <c r="C63" s="372"/>
      <c r="D63" s="375"/>
      <c r="E63" s="375"/>
      <c r="F63" s="10"/>
      <c r="G63" s="10"/>
      <c r="H63" s="10"/>
      <c r="I63" s="5" t="str">
        <f t="shared" si="5"/>
        <v>-</v>
      </c>
      <c r="J63" s="10"/>
      <c r="K63" s="10"/>
      <c r="L63" s="5" t="str">
        <f t="shared" si="9"/>
        <v>-</v>
      </c>
      <c r="M63" s="348"/>
      <c r="N63" s="339"/>
      <c r="O63" s="360"/>
    </row>
    <row r="64" spans="1:15" s="13" customFormat="1" ht="21.95" customHeight="1">
      <c r="A64" s="28"/>
      <c r="B64" s="34"/>
      <c r="C64" s="373"/>
      <c r="D64" s="376"/>
      <c r="E64" s="376"/>
      <c r="F64" s="10"/>
      <c r="G64" s="10"/>
      <c r="H64" s="10"/>
      <c r="I64" s="5"/>
      <c r="J64" s="10"/>
      <c r="K64" s="10"/>
      <c r="L64" s="5"/>
      <c r="M64" s="366"/>
      <c r="N64" s="351"/>
      <c r="O64" s="370"/>
    </row>
    <row r="65" spans="1:15" s="13" customFormat="1" ht="21.95" customHeight="1">
      <c r="A65" s="331" t="s">
        <v>30</v>
      </c>
      <c r="B65" s="331"/>
      <c r="C65" s="331"/>
      <c r="D65" s="331"/>
      <c r="E65" s="331"/>
      <c r="F65" s="331"/>
      <c r="G65" s="331"/>
      <c r="H65" s="331"/>
      <c r="I65" s="331"/>
      <c r="J65" s="331"/>
      <c r="K65" s="331"/>
      <c r="L65" s="331"/>
      <c r="M65" s="331"/>
      <c r="N65" s="331"/>
      <c r="O65" s="331"/>
    </row>
    <row r="66" spans="1:15" ht="63" customHeight="1">
      <c r="A66" s="4">
        <v>6</v>
      </c>
      <c r="B66" s="23" t="s">
        <v>31</v>
      </c>
      <c r="C66" s="343"/>
      <c r="D66" s="343">
        <v>0.9</v>
      </c>
      <c r="E66" s="345" t="s">
        <v>69</v>
      </c>
      <c r="F66" s="41">
        <f>SUM(F68:F73)</f>
        <v>0</v>
      </c>
      <c r="G66" s="41">
        <f>SUM(G68:G73)</f>
        <v>0</v>
      </c>
      <c r="H66" s="41">
        <f>SUM(H68:H73)</f>
        <v>0</v>
      </c>
      <c r="I66" s="41" t="str">
        <f t="shared" ref="I66:I82" si="10">IF(G66=0,"-",H66/G66)</f>
        <v>-</v>
      </c>
      <c r="J66" s="41">
        <f>SUM(J68:J73)</f>
        <v>0</v>
      </c>
      <c r="K66" s="41">
        <f>SUM(K68:K73)</f>
        <v>0</v>
      </c>
      <c r="L66" s="5" t="str">
        <f t="shared" ref="L66:L73" si="11">IF(J66=0,"-",K66/J66)</f>
        <v>-</v>
      </c>
      <c r="M66" s="347" t="s">
        <v>49</v>
      </c>
      <c r="N66" s="367"/>
      <c r="O66" s="359" t="s">
        <v>94</v>
      </c>
    </row>
    <row r="67" spans="1:15">
      <c r="A67" s="6"/>
      <c r="B67" s="33" t="s">
        <v>10</v>
      </c>
      <c r="C67" s="344"/>
      <c r="D67" s="344"/>
      <c r="E67" s="346"/>
      <c r="F67" s="27"/>
      <c r="G67" s="27"/>
      <c r="H67" s="11"/>
      <c r="I67" s="5" t="str">
        <f t="shared" si="10"/>
        <v>-</v>
      </c>
      <c r="J67" s="27"/>
      <c r="K67" s="11"/>
      <c r="L67" s="5" t="str">
        <f t="shared" si="11"/>
        <v>-</v>
      </c>
      <c r="M67" s="348"/>
      <c r="N67" s="368"/>
      <c r="O67" s="360"/>
    </row>
    <row r="68" spans="1:15">
      <c r="A68" s="6"/>
      <c r="B68" s="34" t="s">
        <v>11</v>
      </c>
      <c r="C68" s="344"/>
      <c r="D68" s="344"/>
      <c r="E68" s="346"/>
      <c r="F68" s="27"/>
      <c r="G68" s="27"/>
      <c r="H68" s="11"/>
      <c r="I68" s="5" t="str">
        <f t="shared" si="10"/>
        <v>-</v>
      </c>
      <c r="J68" s="27"/>
      <c r="K68" s="11"/>
      <c r="L68" s="5" t="str">
        <f t="shared" si="11"/>
        <v>-</v>
      </c>
      <c r="M68" s="348"/>
      <c r="N68" s="368"/>
      <c r="O68" s="360"/>
    </row>
    <row r="69" spans="1:15">
      <c r="A69" s="6"/>
      <c r="B69" s="34" t="s">
        <v>18</v>
      </c>
      <c r="C69" s="344"/>
      <c r="D69" s="344"/>
      <c r="E69" s="346"/>
      <c r="F69" s="27"/>
      <c r="G69" s="27"/>
      <c r="H69" s="11"/>
      <c r="I69" s="5" t="str">
        <f t="shared" si="10"/>
        <v>-</v>
      </c>
      <c r="J69" s="27"/>
      <c r="K69" s="11"/>
      <c r="L69" s="5" t="str">
        <f t="shared" si="11"/>
        <v>-</v>
      </c>
      <c r="M69" s="348"/>
      <c r="N69" s="368"/>
      <c r="O69" s="360"/>
    </row>
    <row r="70" spans="1:15" ht="45" customHeight="1">
      <c r="A70" s="6"/>
      <c r="B70" s="34" t="s">
        <v>12</v>
      </c>
      <c r="C70" s="344"/>
      <c r="D70" s="344"/>
      <c r="E70" s="346"/>
      <c r="F70" s="27"/>
      <c r="G70" s="27"/>
      <c r="H70" s="11"/>
      <c r="I70" s="5" t="str">
        <f t="shared" si="10"/>
        <v>-</v>
      </c>
      <c r="J70" s="27"/>
      <c r="K70" s="11"/>
      <c r="L70" s="5" t="str">
        <f t="shared" si="11"/>
        <v>-</v>
      </c>
      <c r="M70" s="348"/>
      <c r="N70" s="368"/>
      <c r="O70" s="360"/>
    </row>
    <row r="71" spans="1:15">
      <c r="A71" s="6"/>
      <c r="B71" s="34" t="s">
        <v>13</v>
      </c>
      <c r="C71" s="344"/>
      <c r="D71" s="344"/>
      <c r="E71" s="346"/>
      <c r="F71" s="27"/>
      <c r="G71" s="27"/>
      <c r="H71" s="11"/>
      <c r="I71" s="5" t="str">
        <f t="shared" si="10"/>
        <v>-</v>
      </c>
      <c r="J71" s="27"/>
      <c r="K71" s="11"/>
      <c r="L71" s="5" t="str">
        <f t="shared" si="11"/>
        <v>-</v>
      </c>
      <c r="M71" s="348"/>
      <c r="N71" s="368"/>
      <c r="O71" s="360"/>
    </row>
    <row r="72" spans="1:15">
      <c r="A72" s="6"/>
      <c r="B72" s="34" t="s">
        <v>14</v>
      </c>
      <c r="C72" s="344"/>
      <c r="D72" s="344"/>
      <c r="E72" s="346"/>
      <c r="F72" s="27"/>
      <c r="G72" s="27"/>
      <c r="H72" s="11"/>
      <c r="I72" s="5" t="str">
        <f t="shared" si="10"/>
        <v>-</v>
      </c>
      <c r="J72" s="27"/>
      <c r="K72" s="11"/>
      <c r="L72" s="5" t="str">
        <f t="shared" si="11"/>
        <v>-</v>
      </c>
      <c r="M72" s="348"/>
      <c r="N72" s="368"/>
      <c r="O72" s="360"/>
    </row>
    <row r="73" spans="1:15">
      <c r="A73" s="6"/>
      <c r="B73" s="34" t="s">
        <v>15</v>
      </c>
      <c r="C73" s="344"/>
      <c r="D73" s="344"/>
      <c r="E73" s="346"/>
      <c r="F73" s="27"/>
      <c r="G73" s="27"/>
      <c r="H73" s="11"/>
      <c r="I73" s="5" t="str">
        <f t="shared" si="10"/>
        <v>-</v>
      </c>
      <c r="J73" s="27"/>
      <c r="K73" s="11"/>
      <c r="L73" s="5" t="str">
        <f t="shared" si="11"/>
        <v>-</v>
      </c>
      <c r="M73" s="348"/>
      <c r="N73" s="368"/>
      <c r="O73" s="360"/>
    </row>
    <row r="74" spans="1:15" ht="272.25" customHeight="1">
      <c r="A74" s="6"/>
      <c r="B74" s="34"/>
      <c r="C74" s="364"/>
      <c r="D74" s="364"/>
      <c r="E74" s="365"/>
      <c r="F74" s="27"/>
      <c r="G74" s="27"/>
      <c r="H74" s="11"/>
      <c r="I74" s="40"/>
      <c r="J74" s="27"/>
      <c r="K74" s="11"/>
      <c r="L74" s="40"/>
      <c r="M74" s="366"/>
      <c r="N74" s="369"/>
      <c r="O74" s="370"/>
    </row>
    <row r="75" spans="1:15" ht="87" customHeight="1">
      <c r="A75" s="4">
        <v>7</v>
      </c>
      <c r="B75" s="23" t="s">
        <v>32</v>
      </c>
      <c r="C75" s="343"/>
      <c r="D75" s="343">
        <v>2.7</v>
      </c>
      <c r="E75" s="345" t="s">
        <v>70</v>
      </c>
      <c r="F75" s="10">
        <f>SUM(F77:F82)</f>
        <v>0</v>
      </c>
      <c r="G75" s="10">
        <f>SUM(G77:G82)</f>
        <v>0</v>
      </c>
      <c r="H75" s="10">
        <f>SUM(H77:H82)</f>
        <v>0</v>
      </c>
      <c r="I75" s="5" t="str">
        <f>IF(G75=0,"-",H75/G75)</f>
        <v>-</v>
      </c>
      <c r="J75" s="10">
        <f>SUM(J77:J82)</f>
        <v>0</v>
      </c>
      <c r="K75" s="10">
        <f>SUM(K77:K82)</f>
        <v>0</v>
      </c>
      <c r="L75" s="5" t="str">
        <f t="shared" ref="L75:L82" si="12">IF(J75=0,"-",K75/J75)</f>
        <v>-</v>
      </c>
      <c r="M75" s="347" t="s">
        <v>49</v>
      </c>
      <c r="N75" s="367"/>
      <c r="O75" s="359" t="s">
        <v>95</v>
      </c>
    </row>
    <row r="76" spans="1:15">
      <c r="A76" s="6"/>
      <c r="B76" s="33" t="s">
        <v>10</v>
      </c>
      <c r="C76" s="344"/>
      <c r="D76" s="344"/>
      <c r="E76" s="346"/>
      <c r="F76" s="27"/>
      <c r="G76" s="27"/>
      <c r="H76" s="11"/>
      <c r="I76" s="5" t="str">
        <f t="shared" si="10"/>
        <v>-</v>
      </c>
      <c r="J76" s="27"/>
      <c r="K76" s="11"/>
      <c r="L76" s="5" t="str">
        <f t="shared" si="12"/>
        <v>-</v>
      </c>
      <c r="M76" s="348"/>
      <c r="N76" s="368"/>
      <c r="O76" s="360"/>
    </row>
    <row r="77" spans="1:15">
      <c r="A77" s="6"/>
      <c r="B77" s="34" t="s">
        <v>11</v>
      </c>
      <c r="C77" s="344"/>
      <c r="D77" s="344"/>
      <c r="E77" s="346"/>
      <c r="F77" s="27"/>
      <c r="G77" s="27"/>
      <c r="H77" s="11"/>
      <c r="I77" s="5" t="str">
        <f t="shared" si="10"/>
        <v>-</v>
      </c>
      <c r="J77" s="27"/>
      <c r="K77" s="11"/>
      <c r="L77" s="5" t="str">
        <f t="shared" si="12"/>
        <v>-</v>
      </c>
      <c r="M77" s="348"/>
      <c r="N77" s="368"/>
      <c r="O77" s="360"/>
    </row>
    <row r="78" spans="1:15">
      <c r="A78" s="6"/>
      <c r="B78" s="34" t="s">
        <v>18</v>
      </c>
      <c r="C78" s="344"/>
      <c r="D78" s="344"/>
      <c r="E78" s="346"/>
      <c r="F78" s="27"/>
      <c r="G78" s="27"/>
      <c r="H78" s="11"/>
      <c r="I78" s="5" t="str">
        <f t="shared" si="10"/>
        <v>-</v>
      </c>
      <c r="J78" s="27"/>
      <c r="K78" s="11"/>
      <c r="L78" s="5" t="str">
        <f t="shared" si="12"/>
        <v>-</v>
      </c>
      <c r="M78" s="348"/>
      <c r="N78" s="368"/>
      <c r="O78" s="360"/>
    </row>
    <row r="79" spans="1:15">
      <c r="A79" s="6"/>
      <c r="B79" s="34" t="s">
        <v>12</v>
      </c>
      <c r="C79" s="344"/>
      <c r="D79" s="344"/>
      <c r="E79" s="346"/>
      <c r="F79" s="27"/>
      <c r="G79" s="27"/>
      <c r="H79" s="11"/>
      <c r="I79" s="5" t="str">
        <f t="shared" si="10"/>
        <v>-</v>
      </c>
      <c r="J79" s="27"/>
      <c r="K79" s="11"/>
      <c r="L79" s="5" t="str">
        <f t="shared" si="12"/>
        <v>-</v>
      </c>
      <c r="M79" s="348"/>
      <c r="N79" s="368"/>
      <c r="O79" s="360"/>
    </row>
    <row r="80" spans="1:15">
      <c r="A80" s="6"/>
      <c r="B80" s="34" t="s">
        <v>13</v>
      </c>
      <c r="C80" s="344"/>
      <c r="D80" s="344"/>
      <c r="E80" s="346"/>
      <c r="F80" s="27"/>
      <c r="G80" s="27"/>
      <c r="H80" s="11"/>
      <c r="I80" s="5" t="str">
        <f t="shared" si="10"/>
        <v>-</v>
      </c>
      <c r="J80" s="27"/>
      <c r="K80" s="11"/>
      <c r="L80" s="5" t="str">
        <f t="shared" si="12"/>
        <v>-</v>
      </c>
      <c r="M80" s="348"/>
      <c r="N80" s="368"/>
      <c r="O80" s="360"/>
    </row>
    <row r="81" spans="1:15">
      <c r="A81" s="6"/>
      <c r="B81" s="34" t="s">
        <v>14</v>
      </c>
      <c r="C81" s="344"/>
      <c r="D81" s="344"/>
      <c r="E81" s="346"/>
      <c r="F81" s="27"/>
      <c r="G81" s="27"/>
      <c r="H81" s="11"/>
      <c r="I81" s="5" t="str">
        <f t="shared" si="10"/>
        <v>-</v>
      </c>
      <c r="J81" s="27"/>
      <c r="K81" s="11"/>
      <c r="L81" s="5" t="str">
        <f t="shared" si="12"/>
        <v>-</v>
      </c>
      <c r="M81" s="348"/>
      <c r="N81" s="368"/>
      <c r="O81" s="360"/>
    </row>
    <row r="82" spans="1:15">
      <c r="A82" s="6"/>
      <c r="B82" s="34" t="s">
        <v>15</v>
      </c>
      <c r="C82" s="344"/>
      <c r="D82" s="344"/>
      <c r="E82" s="346"/>
      <c r="F82" s="27"/>
      <c r="G82" s="27"/>
      <c r="H82" s="11"/>
      <c r="I82" s="5" t="str">
        <f t="shared" si="10"/>
        <v>-</v>
      </c>
      <c r="J82" s="27"/>
      <c r="K82" s="11"/>
      <c r="L82" s="5" t="str">
        <f t="shared" si="12"/>
        <v>-</v>
      </c>
      <c r="M82" s="348"/>
      <c r="N82" s="368"/>
      <c r="O82" s="360"/>
    </row>
    <row r="83" spans="1:15" ht="24" customHeight="1">
      <c r="A83" s="6"/>
      <c r="B83" s="34"/>
      <c r="C83" s="364"/>
      <c r="D83" s="364"/>
      <c r="E83" s="365"/>
      <c r="F83" s="27"/>
      <c r="G83" s="27"/>
      <c r="H83" s="11"/>
      <c r="I83" s="40"/>
      <c r="J83" s="27"/>
      <c r="K83" s="11"/>
      <c r="L83" s="40"/>
      <c r="M83" s="366"/>
      <c r="N83" s="369"/>
      <c r="O83" s="370"/>
    </row>
    <row r="84" spans="1:15">
      <c r="A84" s="361" t="s">
        <v>33</v>
      </c>
      <c r="B84" s="362"/>
      <c r="C84" s="362"/>
      <c r="D84" s="362"/>
      <c r="E84" s="362"/>
      <c r="F84" s="362"/>
      <c r="G84" s="362"/>
      <c r="H84" s="362"/>
      <c r="I84" s="362"/>
      <c r="J84" s="362"/>
      <c r="K84" s="362"/>
      <c r="L84" s="362"/>
      <c r="M84" s="362"/>
      <c r="N84" s="362"/>
      <c r="O84" s="363"/>
    </row>
    <row r="85" spans="1:15" ht="94.5" customHeight="1">
      <c r="A85" s="4">
        <v>8</v>
      </c>
      <c r="B85" s="23" t="s">
        <v>34</v>
      </c>
      <c r="C85" s="343"/>
      <c r="D85" s="343">
        <v>3.5</v>
      </c>
      <c r="E85" s="345" t="s">
        <v>69</v>
      </c>
      <c r="F85" s="41">
        <f>SUM(F87:F92)</f>
        <v>0</v>
      </c>
      <c r="G85" s="41">
        <f>SUM(G87:G92)</f>
        <v>0</v>
      </c>
      <c r="H85" s="41">
        <f>SUM(H87:H92)</f>
        <v>0</v>
      </c>
      <c r="I85" s="41" t="str">
        <f t="shared" ref="I85:I92" si="13">IF(G85=0,"-",H85/G85)</f>
        <v>-</v>
      </c>
      <c r="J85" s="41">
        <f>SUM(J87:J92)</f>
        <v>0</v>
      </c>
      <c r="K85" s="41">
        <f>SUM(K87:K92)</f>
        <v>0</v>
      </c>
      <c r="L85" s="5" t="str">
        <f t="shared" ref="L85:L92" si="14">IF(J85=0,"-",K85/J85)</f>
        <v>-</v>
      </c>
      <c r="M85" s="347" t="s">
        <v>54</v>
      </c>
      <c r="N85" s="367"/>
      <c r="O85" s="359" t="s">
        <v>44</v>
      </c>
    </row>
    <row r="86" spans="1:15">
      <c r="A86" s="6"/>
      <c r="B86" s="33" t="s">
        <v>10</v>
      </c>
      <c r="C86" s="344"/>
      <c r="D86" s="344"/>
      <c r="E86" s="346"/>
      <c r="F86" s="27"/>
      <c r="G86" s="27"/>
      <c r="H86" s="11"/>
      <c r="I86" s="5" t="str">
        <f t="shared" si="13"/>
        <v>-</v>
      </c>
      <c r="J86" s="27"/>
      <c r="K86" s="11"/>
      <c r="L86" s="5" t="str">
        <f t="shared" si="14"/>
        <v>-</v>
      </c>
      <c r="M86" s="348"/>
      <c r="N86" s="368"/>
      <c r="O86" s="360"/>
    </row>
    <row r="87" spans="1:15">
      <c r="A87" s="6"/>
      <c r="B87" s="34" t="s">
        <v>11</v>
      </c>
      <c r="C87" s="344"/>
      <c r="D87" s="344"/>
      <c r="E87" s="346"/>
      <c r="F87" s="27"/>
      <c r="G87" s="27"/>
      <c r="H87" s="11"/>
      <c r="I87" s="5" t="str">
        <f t="shared" si="13"/>
        <v>-</v>
      </c>
      <c r="J87" s="27"/>
      <c r="K87" s="11"/>
      <c r="L87" s="5" t="str">
        <f t="shared" si="14"/>
        <v>-</v>
      </c>
      <c r="M87" s="348"/>
      <c r="N87" s="368"/>
      <c r="O87" s="360"/>
    </row>
    <row r="88" spans="1:15">
      <c r="A88" s="6"/>
      <c r="B88" s="34" t="s">
        <v>18</v>
      </c>
      <c r="C88" s="344"/>
      <c r="D88" s="344"/>
      <c r="E88" s="346"/>
      <c r="F88" s="27"/>
      <c r="G88" s="27"/>
      <c r="H88" s="11"/>
      <c r="I88" s="5" t="str">
        <f t="shared" si="13"/>
        <v>-</v>
      </c>
      <c r="J88" s="27"/>
      <c r="K88" s="11"/>
      <c r="L88" s="5" t="str">
        <f t="shared" si="14"/>
        <v>-</v>
      </c>
      <c r="M88" s="348"/>
      <c r="N88" s="368"/>
      <c r="O88" s="360"/>
    </row>
    <row r="89" spans="1:15" ht="45" customHeight="1">
      <c r="A89" s="6"/>
      <c r="B89" s="34" t="s">
        <v>12</v>
      </c>
      <c r="C89" s="344"/>
      <c r="D89" s="344"/>
      <c r="E89" s="346"/>
      <c r="F89" s="27"/>
      <c r="G89" s="27"/>
      <c r="H89" s="11"/>
      <c r="I89" s="5" t="str">
        <f t="shared" si="13"/>
        <v>-</v>
      </c>
      <c r="J89" s="27"/>
      <c r="K89" s="11"/>
      <c r="L89" s="5" t="str">
        <f t="shared" si="14"/>
        <v>-</v>
      </c>
      <c r="M89" s="348"/>
      <c r="N89" s="368"/>
      <c r="O89" s="360"/>
    </row>
    <row r="90" spans="1:15">
      <c r="A90" s="6"/>
      <c r="B90" s="34" t="s">
        <v>13</v>
      </c>
      <c r="C90" s="344"/>
      <c r="D90" s="344"/>
      <c r="E90" s="346"/>
      <c r="F90" s="27"/>
      <c r="G90" s="27"/>
      <c r="H90" s="11"/>
      <c r="I90" s="5" t="str">
        <f t="shared" si="13"/>
        <v>-</v>
      </c>
      <c r="J90" s="27"/>
      <c r="K90" s="11"/>
      <c r="L90" s="5" t="str">
        <f t="shared" si="14"/>
        <v>-</v>
      </c>
      <c r="M90" s="348"/>
      <c r="N90" s="368"/>
      <c r="O90" s="360"/>
    </row>
    <row r="91" spans="1:15">
      <c r="A91" s="6"/>
      <c r="B91" s="34" t="s">
        <v>14</v>
      </c>
      <c r="C91" s="344"/>
      <c r="D91" s="344"/>
      <c r="E91" s="346"/>
      <c r="F91" s="27"/>
      <c r="G91" s="27"/>
      <c r="H91" s="11"/>
      <c r="I91" s="5" t="str">
        <f t="shared" si="13"/>
        <v>-</v>
      </c>
      <c r="J91" s="27"/>
      <c r="K91" s="11"/>
      <c r="L91" s="5" t="str">
        <f t="shared" si="14"/>
        <v>-</v>
      </c>
      <c r="M91" s="348"/>
      <c r="N91" s="368"/>
      <c r="O91" s="360"/>
    </row>
    <row r="92" spans="1:15">
      <c r="A92" s="6"/>
      <c r="B92" s="34" t="s">
        <v>15</v>
      </c>
      <c r="C92" s="344"/>
      <c r="D92" s="344"/>
      <c r="E92" s="346"/>
      <c r="F92" s="27"/>
      <c r="G92" s="27"/>
      <c r="H92" s="11"/>
      <c r="I92" s="5" t="str">
        <f t="shared" si="13"/>
        <v>-</v>
      </c>
      <c r="J92" s="27"/>
      <c r="K92" s="11"/>
      <c r="L92" s="5" t="str">
        <f t="shared" si="14"/>
        <v>-</v>
      </c>
      <c r="M92" s="348"/>
      <c r="N92" s="368"/>
      <c r="O92" s="360"/>
    </row>
    <row r="93" spans="1:15">
      <c r="A93" s="29"/>
      <c r="B93" s="34"/>
      <c r="C93" s="364"/>
      <c r="D93" s="364"/>
      <c r="E93" s="365"/>
      <c r="F93" s="27"/>
      <c r="G93" s="27"/>
      <c r="H93" s="11"/>
      <c r="I93" s="40"/>
      <c r="J93" s="27"/>
      <c r="K93" s="11"/>
      <c r="L93" s="40"/>
      <c r="M93" s="366"/>
      <c r="N93" s="369"/>
      <c r="O93" s="370"/>
    </row>
    <row r="94" spans="1:15" ht="88.5" customHeight="1">
      <c r="A94" s="4">
        <v>9</v>
      </c>
      <c r="B94" s="23" t="s">
        <v>35</v>
      </c>
      <c r="C94" s="343"/>
      <c r="D94" s="343">
        <v>4.5</v>
      </c>
      <c r="E94" s="345" t="s">
        <v>69</v>
      </c>
      <c r="F94" s="41">
        <f>SUM(F96:F101)</f>
        <v>0</v>
      </c>
      <c r="G94" s="41">
        <f>SUM(G96:G101)</f>
        <v>0</v>
      </c>
      <c r="H94" s="41">
        <f>SUM(H96:H101)</f>
        <v>0</v>
      </c>
      <c r="I94" s="41" t="str">
        <f t="shared" ref="I94:I101" si="15">IF(G94=0,"-",H94/G94)</f>
        <v>-</v>
      </c>
      <c r="J94" s="41">
        <f>SUM(J96:J101)</f>
        <v>0</v>
      </c>
      <c r="K94" s="41">
        <f>SUM(K96:K101)</f>
        <v>0</v>
      </c>
      <c r="L94" s="5" t="str">
        <f t="shared" ref="L94:L101" si="16">IF(J94=0,"-",K94/J94)</f>
        <v>-</v>
      </c>
      <c r="M94" s="347" t="s">
        <v>54</v>
      </c>
      <c r="N94" s="367"/>
      <c r="O94" s="359" t="s">
        <v>45</v>
      </c>
    </row>
    <row r="95" spans="1:15">
      <c r="A95" s="6"/>
      <c r="B95" s="33" t="s">
        <v>10</v>
      </c>
      <c r="C95" s="344"/>
      <c r="D95" s="344"/>
      <c r="E95" s="346"/>
      <c r="F95" s="27"/>
      <c r="G95" s="27"/>
      <c r="H95" s="11"/>
      <c r="I95" s="5" t="str">
        <f t="shared" si="15"/>
        <v>-</v>
      </c>
      <c r="J95" s="27"/>
      <c r="K95" s="11"/>
      <c r="L95" s="5" t="str">
        <f t="shared" si="16"/>
        <v>-</v>
      </c>
      <c r="M95" s="348"/>
      <c r="N95" s="368"/>
      <c r="O95" s="360"/>
    </row>
    <row r="96" spans="1:15">
      <c r="A96" s="6"/>
      <c r="B96" s="34" t="s">
        <v>11</v>
      </c>
      <c r="C96" s="344"/>
      <c r="D96" s="344"/>
      <c r="E96" s="346"/>
      <c r="F96" s="27"/>
      <c r="G96" s="27"/>
      <c r="H96" s="11"/>
      <c r="I96" s="5" t="str">
        <f t="shared" si="15"/>
        <v>-</v>
      </c>
      <c r="J96" s="27"/>
      <c r="K96" s="11"/>
      <c r="L96" s="5" t="str">
        <f t="shared" si="16"/>
        <v>-</v>
      </c>
      <c r="M96" s="348"/>
      <c r="N96" s="368"/>
      <c r="O96" s="360"/>
    </row>
    <row r="97" spans="1:15">
      <c r="A97" s="6"/>
      <c r="B97" s="34" t="s">
        <v>18</v>
      </c>
      <c r="C97" s="344"/>
      <c r="D97" s="344"/>
      <c r="E97" s="346"/>
      <c r="F97" s="27"/>
      <c r="G97" s="27"/>
      <c r="H97" s="11"/>
      <c r="I97" s="5" t="str">
        <f t="shared" si="15"/>
        <v>-</v>
      </c>
      <c r="J97" s="27"/>
      <c r="K97" s="11"/>
      <c r="L97" s="5" t="str">
        <f t="shared" si="16"/>
        <v>-</v>
      </c>
      <c r="M97" s="348"/>
      <c r="N97" s="368"/>
      <c r="O97" s="360"/>
    </row>
    <row r="98" spans="1:15" ht="45" customHeight="1">
      <c r="A98" s="6"/>
      <c r="B98" s="34" t="s">
        <v>12</v>
      </c>
      <c r="C98" s="344"/>
      <c r="D98" s="344"/>
      <c r="E98" s="346"/>
      <c r="F98" s="27"/>
      <c r="G98" s="27"/>
      <c r="H98" s="11"/>
      <c r="I98" s="5" t="str">
        <f t="shared" si="15"/>
        <v>-</v>
      </c>
      <c r="J98" s="27"/>
      <c r="K98" s="11"/>
      <c r="L98" s="5" t="str">
        <f t="shared" si="16"/>
        <v>-</v>
      </c>
      <c r="M98" s="348"/>
      <c r="N98" s="368"/>
      <c r="O98" s="360"/>
    </row>
    <row r="99" spans="1:15">
      <c r="A99" s="6"/>
      <c r="B99" s="34" t="s">
        <v>13</v>
      </c>
      <c r="C99" s="344"/>
      <c r="D99" s="344"/>
      <c r="E99" s="346"/>
      <c r="F99" s="27"/>
      <c r="G99" s="27"/>
      <c r="H99" s="11"/>
      <c r="I99" s="5" t="str">
        <f t="shared" si="15"/>
        <v>-</v>
      </c>
      <c r="J99" s="27"/>
      <c r="K99" s="11"/>
      <c r="L99" s="5" t="str">
        <f t="shared" si="16"/>
        <v>-</v>
      </c>
      <c r="M99" s="348"/>
      <c r="N99" s="368"/>
      <c r="O99" s="360"/>
    </row>
    <row r="100" spans="1:15">
      <c r="A100" s="6"/>
      <c r="B100" s="34" t="s">
        <v>14</v>
      </c>
      <c r="C100" s="344"/>
      <c r="D100" s="344"/>
      <c r="E100" s="346"/>
      <c r="F100" s="27"/>
      <c r="G100" s="27"/>
      <c r="H100" s="11"/>
      <c r="I100" s="5" t="str">
        <f t="shared" si="15"/>
        <v>-</v>
      </c>
      <c r="J100" s="27"/>
      <c r="K100" s="11"/>
      <c r="L100" s="5" t="str">
        <f t="shared" si="16"/>
        <v>-</v>
      </c>
      <c r="M100" s="348"/>
      <c r="N100" s="368"/>
      <c r="O100" s="360"/>
    </row>
    <row r="101" spans="1:15">
      <c r="A101" s="6"/>
      <c r="B101" s="34" t="s">
        <v>15</v>
      </c>
      <c r="C101" s="344"/>
      <c r="D101" s="344"/>
      <c r="E101" s="346"/>
      <c r="F101" s="27"/>
      <c r="G101" s="27"/>
      <c r="H101" s="11"/>
      <c r="I101" s="5" t="str">
        <f t="shared" si="15"/>
        <v>-</v>
      </c>
      <c r="J101" s="27"/>
      <c r="K101" s="11"/>
      <c r="L101" s="5" t="str">
        <f t="shared" si="16"/>
        <v>-</v>
      </c>
      <c r="M101" s="348"/>
      <c r="N101" s="368"/>
      <c r="O101" s="360"/>
    </row>
    <row r="102" spans="1:15">
      <c r="A102" s="29"/>
      <c r="B102" s="34"/>
      <c r="C102" s="364"/>
      <c r="D102" s="364"/>
      <c r="E102" s="365"/>
      <c r="F102" s="27"/>
      <c r="G102" s="27"/>
      <c r="H102" s="11"/>
      <c r="I102" s="40"/>
      <c r="J102" s="27"/>
      <c r="K102" s="11"/>
      <c r="L102" s="40"/>
      <c r="M102" s="366"/>
      <c r="N102" s="369"/>
      <c r="O102" s="370"/>
    </row>
    <row r="103" spans="1:15">
      <c r="A103" s="361" t="s">
        <v>36</v>
      </c>
      <c r="B103" s="362"/>
      <c r="C103" s="362"/>
      <c r="D103" s="362"/>
      <c r="E103" s="362"/>
      <c r="F103" s="362"/>
      <c r="G103" s="362"/>
      <c r="H103" s="362"/>
      <c r="I103" s="362"/>
      <c r="J103" s="362"/>
      <c r="K103" s="362"/>
      <c r="L103" s="362"/>
      <c r="M103" s="362"/>
      <c r="N103" s="362"/>
      <c r="O103" s="363"/>
    </row>
    <row r="104" spans="1:15" ht="69" customHeight="1">
      <c r="A104" s="4">
        <v>10</v>
      </c>
      <c r="B104" s="30" t="s">
        <v>37</v>
      </c>
      <c r="C104" s="343"/>
      <c r="D104" s="343">
        <f>11.7/2.093</f>
        <v>5.5900621118012417</v>
      </c>
      <c r="E104" s="345" t="s">
        <v>69</v>
      </c>
      <c r="F104" s="41">
        <f>SUM(F106:F111)</f>
        <v>0</v>
      </c>
      <c r="G104" s="41">
        <f>SUM(G106:G111)</f>
        <v>0</v>
      </c>
      <c r="H104" s="41">
        <f>SUM(H106:H111)</f>
        <v>0.64</v>
      </c>
      <c r="I104" s="41" t="str">
        <f t="shared" ref="I104:I111" si="17">IF(G104=0,"-",H104/G104)</f>
        <v>-</v>
      </c>
      <c r="J104" s="41">
        <f>SUM(J106:J111)</f>
        <v>0</v>
      </c>
      <c r="K104" s="10">
        <f>SUM(K106:K111)</f>
        <v>1.85</v>
      </c>
      <c r="L104" s="5" t="str">
        <f t="shared" ref="L104:L111" si="18">IF(J104=0,"-",K104/J104)</f>
        <v>-</v>
      </c>
      <c r="M104" s="347" t="s">
        <v>54</v>
      </c>
      <c r="N104" s="367"/>
      <c r="O104" s="359" t="s">
        <v>46</v>
      </c>
    </row>
    <row r="105" spans="1:15">
      <c r="A105" s="6"/>
      <c r="B105" s="33" t="s">
        <v>10</v>
      </c>
      <c r="C105" s="344"/>
      <c r="D105" s="344"/>
      <c r="E105" s="346"/>
      <c r="F105" s="27"/>
      <c r="G105" s="27"/>
      <c r="H105" s="11"/>
      <c r="I105" s="5" t="str">
        <f t="shared" si="17"/>
        <v>-</v>
      </c>
      <c r="J105" s="27"/>
      <c r="K105" s="11"/>
      <c r="L105" s="5" t="str">
        <f t="shared" si="18"/>
        <v>-</v>
      </c>
      <c r="M105" s="348"/>
      <c r="N105" s="368"/>
      <c r="O105" s="360"/>
    </row>
    <row r="106" spans="1:15">
      <c r="A106" s="6"/>
      <c r="B106" s="34" t="s">
        <v>11</v>
      </c>
      <c r="C106" s="344"/>
      <c r="D106" s="344"/>
      <c r="E106" s="346"/>
      <c r="F106" s="27"/>
      <c r="G106" s="27"/>
      <c r="H106" s="11">
        <v>0.64</v>
      </c>
      <c r="I106" s="5" t="str">
        <f t="shared" si="17"/>
        <v>-</v>
      </c>
      <c r="J106" s="27"/>
      <c r="K106" s="11">
        <v>1.85</v>
      </c>
      <c r="L106" s="5" t="str">
        <f t="shared" si="18"/>
        <v>-</v>
      </c>
      <c r="M106" s="348"/>
      <c r="N106" s="368"/>
      <c r="O106" s="360"/>
    </row>
    <row r="107" spans="1:15">
      <c r="A107" s="6"/>
      <c r="B107" s="34" t="s">
        <v>18</v>
      </c>
      <c r="C107" s="344"/>
      <c r="D107" s="344"/>
      <c r="E107" s="346"/>
      <c r="F107" s="27"/>
      <c r="G107" s="27"/>
      <c r="H107" s="11"/>
      <c r="I107" s="5" t="str">
        <f t="shared" si="17"/>
        <v>-</v>
      </c>
      <c r="J107" s="27"/>
      <c r="K107" s="11"/>
      <c r="L107" s="5" t="str">
        <f t="shared" si="18"/>
        <v>-</v>
      </c>
      <c r="M107" s="348"/>
      <c r="N107" s="368"/>
      <c r="O107" s="360"/>
    </row>
    <row r="108" spans="1:15" ht="45" customHeight="1">
      <c r="A108" s="6"/>
      <c r="B108" s="34" t="s">
        <v>12</v>
      </c>
      <c r="C108" s="344"/>
      <c r="D108" s="344"/>
      <c r="E108" s="346"/>
      <c r="F108" s="27"/>
      <c r="G108" s="27"/>
      <c r="H108" s="11"/>
      <c r="I108" s="5" t="str">
        <f t="shared" si="17"/>
        <v>-</v>
      </c>
      <c r="J108" s="27"/>
      <c r="K108" s="11"/>
      <c r="L108" s="5" t="str">
        <f t="shared" si="18"/>
        <v>-</v>
      </c>
      <c r="M108" s="348"/>
      <c r="N108" s="368"/>
      <c r="O108" s="360"/>
    </row>
    <row r="109" spans="1:15">
      <c r="A109" s="6"/>
      <c r="B109" s="34" t="s">
        <v>13</v>
      </c>
      <c r="C109" s="344"/>
      <c r="D109" s="344"/>
      <c r="E109" s="346"/>
      <c r="F109" s="27"/>
      <c r="G109" s="27"/>
      <c r="H109" s="11"/>
      <c r="I109" s="5" t="str">
        <f t="shared" si="17"/>
        <v>-</v>
      </c>
      <c r="J109" s="27"/>
      <c r="K109" s="11"/>
      <c r="L109" s="5" t="str">
        <f t="shared" si="18"/>
        <v>-</v>
      </c>
      <c r="M109" s="348"/>
      <c r="N109" s="368"/>
      <c r="O109" s="360"/>
    </row>
    <row r="110" spans="1:15">
      <c r="A110" s="6"/>
      <c r="B110" s="34" t="s">
        <v>14</v>
      </c>
      <c r="C110" s="344"/>
      <c r="D110" s="344"/>
      <c r="E110" s="346"/>
      <c r="F110" s="27"/>
      <c r="G110" s="27"/>
      <c r="H110" s="11"/>
      <c r="I110" s="5" t="str">
        <f t="shared" si="17"/>
        <v>-</v>
      </c>
      <c r="J110" s="27"/>
      <c r="K110" s="11"/>
      <c r="L110" s="5" t="str">
        <f t="shared" si="18"/>
        <v>-</v>
      </c>
      <c r="M110" s="348"/>
      <c r="N110" s="368"/>
      <c r="O110" s="360"/>
    </row>
    <row r="111" spans="1:15">
      <c r="A111" s="6"/>
      <c r="B111" s="34" t="s">
        <v>15</v>
      </c>
      <c r="C111" s="344"/>
      <c r="D111" s="344"/>
      <c r="E111" s="346"/>
      <c r="F111" s="27"/>
      <c r="G111" s="27"/>
      <c r="H111" s="11"/>
      <c r="I111" s="5" t="str">
        <f t="shared" si="17"/>
        <v>-</v>
      </c>
      <c r="J111" s="27"/>
      <c r="K111" s="11"/>
      <c r="L111" s="5" t="str">
        <f t="shared" si="18"/>
        <v>-</v>
      </c>
      <c r="M111" s="348"/>
      <c r="N111" s="368"/>
      <c r="O111" s="360"/>
    </row>
    <row r="112" spans="1:15" ht="12.75" customHeight="1">
      <c r="A112" s="29"/>
      <c r="B112" s="34"/>
      <c r="C112" s="364"/>
      <c r="D112" s="364"/>
      <c r="E112" s="365"/>
      <c r="F112" s="27"/>
      <c r="G112" s="27"/>
      <c r="H112" s="11"/>
      <c r="I112" s="40"/>
      <c r="J112" s="27"/>
      <c r="K112" s="11"/>
      <c r="L112" s="40"/>
      <c r="M112" s="366"/>
      <c r="N112" s="369"/>
      <c r="O112" s="370"/>
    </row>
    <row r="113" spans="1:15">
      <c r="A113" s="361" t="s">
        <v>39</v>
      </c>
      <c r="B113" s="362"/>
      <c r="C113" s="362"/>
      <c r="D113" s="362"/>
      <c r="E113" s="362"/>
      <c r="F113" s="362"/>
      <c r="G113" s="362"/>
      <c r="H113" s="362"/>
      <c r="I113" s="362"/>
      <c r="J113" s="362"/>
      <c r="K113" s="362"/>
      <c r="L113" s="362"/>
      <c r="M113" s="362"/>
      <c r="N113" s="362"/>
      <c r="O113" s="363"/>
    </row>
    <row r="114" spans="1:15" ht="85.5" customHeight="1">
      <c r="A114" s="4">
        <v>11</v>
      </c>
      <c r="B114" s="30" t="s">
        <v>38</v>
      </c>
      <c r="C114" s="343"/>
      <c r="D114" s="343">
        <v>162.27000000000001</v>
      </c>
      <c r="E114" s="345" t="s">
        <v>69</v>
      </c>
      <c r="F114" s="41">
        <f>SUM(F116:F121)</f>
        <v>0</v>
      </c>
      <c r="G114" s="41">
        <f>SUM(G116:G121)</f>
        <v>0</v>
      </c>
      <c r="H114" s="41">
        <f>SUM(H116:H121)</f>
        <v>0</v>
      </c>
      <c r="I114" s="41" t="str">
        <f t="shared" ref="I114:I121" si="19">IF(G114=0,"-",H114/G114)</f>
        <v>-</v>
      </c>
      <c r="J114" s="41">
        <f>SUM(J116:J121)</f>
        <v>0</v>
      </c>
      <c r="K114" s="10">
        <f>SUM(K116:K121)</f>
        <v>0.48</v>
      </c>
      <c r="L114" s="5" t="str">
        <f t="shared" ref="L114:L121" si="20">IF(J114=0,"-",K114/J114)</f>
        <v>-</v>
      </c>
      <c r="M114" s="347" t="s">
        <v>54</v>
      </c>
      <c r="N114" s="367"/>
      <c r="O114" s="359" t="s">
        <v>47</v>
      </c>
    </row>
    <row r="115" spans="1:15">
      <c r="A115" s="6"/>
      <c r="B115" s="33" t="s">
        <v>10</v>
      </c>
      <c r="C115" s="344"/>
      <c r="D115" s="344"/>
      <c r="E115" s="346"/>
      <c r="F115" s="27"/>
      <c r="G115" s="27"/>
      <c r="H115" s="11"/>
      <c r="I115" s="5" t="str">
        <f t="shared" si="19"/>
        <v>-</v>
      </c>
      <c r="J115" s="27"/>
      <c r="K115" s="11"/>
      <c r="L115" s="5" t="str">
        <f t="shared" si="20"/>
        <v>-</v>
      </c>
      <c r="M115" s="348"/>
      <c r="N115" s="368"/>
      <c r="O115" s="360"/>
    </row>
    <row r="116" spans="1:15">
      <c r="A116" s="6"/>
      <c r="B116" s="34" t="s">
        <v>11</v>
      </c>
      <c r="C116" s="344"/>
      <c r="D116" s="344"/>
      <c r="E116" s="346"/>
      <c r="F116" s="27"/>
      <c r="G116" s="27"/>
      <c r="H116" s="11"/>
      <c r="I116" s="5" t="str">
        <f t="shared" si="19"/>
        <v>-</v>
      </c>
      <c r="J116" s="27"/>
      <c r="K116" s="11">
        <v>0.48</v>
      </c>
      <c r="L116" s="5" t="str">
        <f t="shared" si="20"/>
        <v>-</v>
      </c>
      <c r="M116" s="348"/>
      <c r="N116" s="368"/>
      <c r="O116" s="360"/>
    </row>
    <row r="117" spans="1:15">
      <c r="A117" s="6"/>
      <c r="B117" s="34" t="s">
        <v>18</v>
      </c>
      <c r="C117" s="344"/>
      <c r="D117" s="344"/>
      <c r="E117" s="346"/>
      <c r="F117" s="27"/>
      <c r="G117" s="27"/>
      <c r="H117" s="11"/>
      <c r="I117" s="5" t="str">
        <f t="shared" si="19"/>
        <v>-</v>
      </c>
      <c r="J117" s="27"/>
      <c r="K117" s="11"/>
      <c r="L117" s="5" t="str">
        <f t="shared" si="20"/>
        <v>-</v>
      </c>
      <c r="M117" s="348"/>
      <c r="N117" s="368"/>
      <c r="O117" s="360"/>
    </row>
    <row r="118" spans="1:15" ht="45" customHeight="1">
      <c r="A118" s="6"/>
      <c r="B118" s="34" t="s">
        <v>12</v>
      </c>
      <c r="C118" s="344"/>
      <c r="D118" s="344"/>
      <c r="E118" s="346"/>
      <c r="F118" s="27"/>
      <c r="G118" s="27"/>
      <c r="H118" s="11"/>
      <c r="I118" s="5" t="str">
        <f t="shared" si="19"/>
        <v>-</v>
      </c>
      <c r="J118" s="27"/>
      <c r="K118" s="11"/>
      <c r="L118" s="5" t="str">
        <f t="shared" si="20"/>
        <v>-</v>
      </c>
      <c r="M118" s="348"/>
      <c r="N118" s="368"/>
      <c r="O118" s="360"/>
    </row>
    <row r="119" spans="1:15">
      <c r="A119" s="6"/>
      <c r="B119" s="34" t="s">
        <v>13</v>
      </c>
      <c r="C119" s="344"/>
      <c r="D119" s="344"/>
      <c r="E119" s="346"/>
      <c r="F119" s="27"/>
      <c r="G119" s="27"/>
      <c r="H119" s="11"/>
      <c r="I119" s="5" t="str">
        <f t="shared" si="19"/>
        <v>-</v>
      </c>
      <c r="J119" s="27"/>
      <c r="K119" s="11"/>
      <c r="L119" s="5" t="str">
        <f t="shared" si="20"/>
        <v>-</v>
      </c>
      <c r="M119" s="348"/>
      <c r="N119" s="368"/>
      <c r="O119" s="360"/>
    </row>
    <row r="120" spans="1:15">
      <c r="A120" s="6"/>
      <c r="B120" s="34" t="s">
        <v>14</v>
      </c>
      <c r="C120" s="344"/>
      <c r="D120" s="344"/>
      <c r="E120" s="346"/>
      <c r="F120" s="27"/>
      <c r="G120" s="27"/>
      <c r="H120" s="11"/>
      <c r="I120" s="5" t="str">
        <f t="shared" si="19"/>
        <v>-</v>
      </c>
      <c r="J120" s="27"/>
      <c r="K120" s="11"/>
      <c r="L120" s="5" t="str">
        <f t="shared" si="20"/>
        <v>-</v>
      </c>
      <c r="M120" s="348"/>
      <c r="N120" s="368"/>
      <c r="O120" s="360"/>
    </row>
    <row r="121" spans="1:15">
      <c r="A121" s="6"/>
      <c r="B121" s="34" t="s">
        <v>15</v>
      </c>
      <c r="C121" s="344"/>
      <c r="D121" s="344"/>
      <c r="E121" s="346"/>
      <c r="F121" s="27"/>
      <c r="G121" s="27"/>
      <c r="H121" s="11"/>
      <c r="I121" s="5" t="str">
        <f t="shared" si="19"/>
        <v>-</v>
      </c>
      <c r="J121" s="27"/>
      <c r="K121" s="11"/>
      <c r="L121" s="5" t="str">
        <f t="shared" si="20"/>
        <v>-</v>
      </c>
      <c r="M121" s="348"/>
      <c r="N121" s="368"/>
      <c r="O121" s="360"/>
    </row>
    <row r="122" spans="1:15">
      <c r="A122" s="29"/>
      <c r="B122" s="34"/>
      <c r="C122" s="364"/>
      <c r="D122" s="364"/>
      <c r="E122" s="365"/>
      <c r="F122" s="27"/>
      <c r="G122" s="27"/>
      <c r="H122" s="11"/>
      <c r="I122" s="40"/>
      <c r="J122" s="27"/>
      <c r="K122" s="11"/>
      <c r="L122" s="40"/>
      <c r="M122" s="366"/>
      <c r="N122" s="369"/>
      <c r="O122" s="370"/>
    </row>
  </sheetData>
  <mergeCells count="87">
    <mergeCell ref="A8:O8"/>
    <mergeCell ref="O9:O17"/>
    <mergeCell ref="D1:N1"/>
    <mergeCell ref="A2:O2"/>
    <mergeCell ref="A4:A6"/>
    <mergeCell ref="B4:B6"/>
    <mergeCell ref="C4:C5"/>
    <mergeCell ref="D4:D6"/>
    <mergeCell ref="E4:E6"/>
    <mergeCell ref="F4:F6"/>
    <mergeCell ref="N4:N6"/>
    <mergeCell ref="O4:O6"/>
    <mergeCell ref="G5:I5"/>
    <mergeCell ref="J5:L5"/>
    <mergeCell ref="G4:L4"/>
    <mergeCell ref="M4:M6"/>
    <mergeCell ref="A19:O19"/>
    <mergeCell ref="C20:C28"/>
    <mergeCell ref="D20:D28"/>
    <mergeCell ref="E20:E28"/>
    <mergeCell ref="M20:M28"/>
    <mergeCell ref="N20:N28"/>
    <mergeCell ref="O20:O28"/>
    <mergeCell ref="N29:N37"/>
    <mergeCell ref="O29:O37"/>
    <mergeCell ref="C38:C46"/>
    <mergeCell ref="D38:D46"/>
    <mergeCell ref="E38:E46"/>
    <mergeCell ref="M38:M46"/>
    <mergeCell ref="C29:C37"/>
    <mergeCell ref="D29:D37"/>
    <mergeCell ref="E29:E37"/>
    <mergeCell ref="M29:M37"/>
    <mergeCell ref="O47:O55"/>
    <mergeCell ref="E56:E64"/>
    <mergeCell ref="M56:M64"/>
    <mergeCell ref="N38:N46"/>
    <mergeCell ref="O38:O46"/>
    <mergeCell ref="N56:N64"/>
    <mergeCell ref="O56:O64"/>
    <mergeCell ref="C47:C55"/>
    <mergeCell ref="D47:D55"/>
    <mergeCell ref="E47:E55"/>
    <mergeCell ref="M47:M55"/>
    <mergeCell ref="N47:N55"/>
    <mergeCell ref="O75:O83"/>
    <mergeCell ref="A65:O65"/>
    <mergeCell ref="C66:C74"/>
    <mergeCell ref="D66:D74"/>
    <mergeCell ref="E66:E74"/>
    <mergeCell ref="M66:M74"/>
    <mergeCell ref="N66:N74"/>
    <mergeCell ref="O66:O74"/>
    <mergeCell ref="N75:N83"/>
    <mergeCell ref="E75:E83"/>
    <mergeCell ref="M75:M83"/>
    <mergeCell ref="C56:C64"/>
    <mergeCell ref="D56:D64"/>
    <mergeCell ref="C75:C83"/>
    <mergeCell ref="D75:D83"/>
    <mergeCell ref="D94:D102"/>
    <mergeCell ref="O94:O102"/>
    <mergeCell ref="A84:O84"/>
    <mergeCell ref="C85:C93"/>
    <mergeCell ref="D85:D93"/>
    <mergeCell ref="E85:E93"/>
    <mergeCell ref="M85:M93"/>
    <mergeCell ref="N85:N93"/>
    <mergeCell ref="O85:O93"/>
    <mergeCell ref="C94:C102"/>
    <mergeCell ref="N94:N102"/>
    <mergeCell ref="E94:E102"/>
    <mergeCell ref="M94:M102"/>
    <mergeCell ref="A103:O103"/>
    <mergeCell ref="C104:C112"/>
    <mergeCell ref="D104:D112"/>
    <mergeCell ref="E104:E112"/>
    <mergeCell ref="M104:M112"/>
    <mergeCell ref="N104:N112"/>
    <mergeCell ref="O104:O112"/>
    <mergeCell ref="A113:O113"/>
    <mergeCell ref="C114:C122"/>
    <mergeCell ref="D114:D122"/>
    <mergeCell ref="E114:E122"/>
    <mergeCell ref="M114:M122"/>
    <mergeCell ref="N114:N122"/>
    <mergeCell ref="O114:O122"/>
  </mergeCells>
  <phoneticPr fontId="8" type="noConversion"/>
  <printOptions horizontalCentered="1"/>
  <pageMargins left="0.27559055118110237" right="0.11811023622047245" top="7.874015748031496E-2" bottom="7.874015748031496E-2" header="0.19685039370078741" footer="0.19685039370078741"/>
  <pageSetup paperSize="9" scale="36" fitToHeight="2" orientation="landscape" verticalDpi="1200" r:id="rId1"/>
  <headerFooter alignWithMargins="0"/>
  <rowBreaks count="1" manualBreakCount="1">
    <brk id="3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100"/>
  <sheetViews>
    <sheetView view="pageBreakPreview" zoomScale="75" zoomScaleNormal="70" zoomScaleSheetLayoutView="75" workbookViewId="0">
      <pane xSplit="4" ySplit="13" topLeftCell="E14" activePane="bottomRight" state="frozen"/>
      <selection pane="topRight" activeCell="E1" sqref="E1"/>
      <selection pane="bottomLeft" activeCell="A16" sqref="A16"/>
      <selection pane="bottomRight" activeCell="N5" sqref="N5:P5"/>
    </sheetView>
  </sheetViews>
  <sheetFormatPr defaultColWidth="9.140625" defaultRowHeight="15.75"/>
  <cols>
    <col min="1" max="1" width="4.7109375" style="45" customWidth="1"/>
    <col min="2" max="2" width="55.7109375" style="46" customWidth="1"/>
    <col min="3" max="3" width="12.7109375" style="99" customWidth="1"/>
    <col min="4" max="4" width="10.7109375" style="45" customWidth="1"/>
    <col min="5" max="6" width="6.7109375" style="47" customWidth="1"/>
    <col min="7" max="7" width="6.7109375" style="76" customWidth="1"/>
    <col min="8" max="9" width="6.7109375" style="48" customWidth="1"/>
    <col min="10" max="10" width="6.7109375" style="77" customWidth="1"/>
    <col min="11" max="12" width="6.7109375" style="48" customWidth="1"/>
    <col min="13" max="13" width="6.7109375" style="77" customWidth="1"/>
    <col min="14" max="15" width="6.7109375" style="48" customWidth="1"/>
    <col min="16" max="16" width="6.7109375" style="77" customWidth="1"/>
    <col min="17" max="18" width="6.7109375" style="48" customWidth="1"/>
    <col min="19" max="19" width="6.7109375" style="77" customWidth="1"/>
    <col min="20" max="21" width="6.7109375" style="48" customWidth="1"/>
    <col min="22" max="22" width="6.7109375" style="77" customWidth="1"/>
    <col min="23" max="16384" width="9.140625" style="46"/>
  </cols>
  <sheetData>
    <row r="1" spans="1:22" s="45" customFormat="1" ht="42" customHeight="1">
      <c r="A1" s="92"/>
      <c r="B1" s="92"/>
      <c r="C1" s="100"/>
      <c r="D1" s="399" t="s">
        <v>9</v>
      </c>
      <c r="E1" s="399"/>
      <c r="F1" s="399"/>
      <c r="G1" s="399"/>
      <c r="H1" s="399"/>
      <c r="I1" s="399"/>
      <c r="J1" s="399"/>
      <c r="K1" s="92"/>
      <c r="L1" s="92"/>
      <c r="M1" s="400"/>
      <c r="N1" s="400"/>
      <c r="O1" s="400"/>
      <c r="P1" s="400"/>
      <c r="Q1" s="92"/>
      <c r="R1" s="92"/>
      <c r="S1" s="400"/>
      <c r="T1" s="400"/>
      <c r="U1" s="400"/>
      <c r="V1" s="400"/>
    </row>
    <row r="2" spans="1:22" s="45" customFormat="1" ht="48" customHeight="1">
      <c r="A2" s="401" t="s">
        <v>109</v>
      </c>
      <c r="B2" s="401"/>
      <c r="C2" s="401"/>
      <c r="D2" s="401"/>
      <c r="E2" s="401"/>
      <c r="F2" s="401"/>
      <c r="G2" s="401"/>
      <c r="H2" s="401"/>
      <c r="I2" s="401"/>
      <c r="J2" s="401"/>
      <c r="K2" s="401"/>
      <c r="L2" s="401"/>
      <c r="M2" s="401"/>
      <c r="N2" s="401"/>
      <c r="O2" s="401"/>
      <c r="P2" s="401"/>
      <c r="Q2" s="401"/>
      <c r="R2" s="401"/>
      <c r="S2" s="401"/>
      <c r="T2" s="401"/>
      <c r="U2" s="401"/>
      <c r="V2" s="401"/>
    </row>
    <row r="3" spans="1:22" s="45" customFormat="1">
      <c r="A3" s="49"/>
      <c r="B3" s="49"/>
      <c r="C3" s="96"/>
      <c r="D3" s="50"/>
      <c r="E3" s="49"/>
      <c r="F3" s="49"/>
      <c r="G3" s="78"/>
      <c r="H3" s="49"/>
      <c r="I3" s="49"/>
      <c r="J3" s="78"/>
      <c r="K3" s="49"/>
      <c r="L3" s="49"/>
      <c r="M3" s="78"/>
      <c r="N3" s="49"/>
      <c r="O3" s="398"/>
      <c r="P3" s="398"/>
      <c r="Q3" s="49"/>
      <c r="R3" s="49"/>
      <c r="S3" s="78"/>
      <c r="T3" s="49"/>
      <c r="U3" s="398" t="s">
        <v>76</v>
      </c>
      <c r="V3" s="398"/>
    </row>
    <row r="4" spans="1:22" s="51" customFormat="1">
      <c r="A4" s="393" t="s">
        <v>0</v>
      </c>
      <c r="B4" s="393" t="s">
        <v>77</v>
      </c>
      <c r="C4" s="395" t="s">
        <v>1</v>
      </c>
      <c r="D4" s="393" t="s">
        <v>78</v>
      </c>
      <c r="E4" s="385" t="s">
        <v>110</v>
      </c>
      <c r="F4" s="385"/>
      <c r="G4" s="385"/>
      <c r="H4" s="385"/>
      <c r="I4" s="385"/>
      <c r="J4" s="385"/>
      <c r="K4" s="385" t="s">
        <v>111</v>
      </c>
      <c r="L4" s="385"/>
      <c r="M4" s="385"/>
      <c r="N4" s="385"/>
      <c r="O4" s="385"/>
      <c r="P4" s="385"/>
      <c r="Q4" s="385" t="s">
        <v>112</v>
      </c>
      <c r="R4" s="385"/>
      <c r="S4" s="385"/>
      <c r="T4" s="385"/>
      <c r="U4" s="385"/>
      <c r="V4" s="385"/>
    </row>
    <row r="5" spans="1:22" s="51" customFormat="1" ht="15.75" customHeight="1">
      <c r="A5" s="393"/>
      <c r="B5" s="393"/>
      <c r="C5" s="395"/>
      <c r="D5" s="393"/>
      <c r="E5" s="385" t="s">
        <v>106</v>
      </c>
      <c r="F5" s="385"/>
      <c r="G5" s="385"/>
      <c r="H5" s="385" t="s">
        <v>107</v>
      </c>
      <c r="I5" s="385"/>
      <c r="J5" s="385"/>
      <c r="K5" s="385" t="s">
        <v>106</v>
      </c>
      <c r="L5" s="385"/>
      <c r="M5" s="385"/>
      <c r="N5" s="385" t="s">
        <v>107</v>
      </c>
      <c r="O5" s="385"/>
      <c r="P5" s="385"/>
      <c r="Q5" s="385" t="s">
        <v>106</v>
      </c>
      <c r="R5" s="385"/>
      <c r="S5" s="385"/>
      <c r="T5" s="385" t="s">
        <v>107</v>
      </c>
      <c r="U5" s="385"/>
      <c r="V5" s="385"/>
    </row>
    <row r="6" spans="1:22" s="51" customFormat="1" ht="77.25" customHeight="1">
      <c r="A6" s="393"/>
      <c r="B6" s="393"/>
      <c r="C6" s="395"/>
      <c r="D6" s="393"/>
      <c r="E6" s="124" t="s">
        <v>62</v>
      </c>
      <c r="F6" s="124" t="s">
        <v>63</v>
      </c>
      <c r="G6" s="125" t="s">
        <v>81</v>
      </c>
      <c r="H6" s="124" t="s">
        <v>62</v>
      </c>
      <c r="I6" s="124" t="s">
        <v>63</v>
      </c>
      <c r="J6" s="125" t="s">
        <v>81</v>
      </c>
      <c r="K6" s="124" t="s">
        <v>62</v>
      </c>
      <c r="L6" s="124" t="s">
        <v>82</v>
      </c>
      <c r="M6" s="125" t="s">
        <v>81</v>
      </c>
      <c r="N6" s="124" t="s">
        <v>62</v>
      </c>
      <c r="O6" s="124" t="s">
        <v>82</v>
      </c>
      <c r="P6" s="125" t="s">
        <v>81</v>
      </c>
      <c r="Q6" s="124" t="s">
        <v>62</v>
      </c>
      <c r="R6" s="124" t="s">
        <v>82</v>
      </c>
      <c r="S6" s="125" t="s">
        <v>81</v>
      </c>
      <c r="T6" s="124" t="s">
        <v>62</v>
      </c>
      <c r="U6" s="124" t="s">
        <v>82</v>
      </c>
      <c r="V6" s="125" t="s">
        <v>81</v>
      </c>
    </row>
    <row r="7" spans="1:22" s="51" customFormat="1" ht="30" customHeight="1">
      <c r="A7" s="53"/>
      <c r="B7" s="54" t="s">
        <v>83</v>
      </c>
      <c r="C7" s="396">
        <f>SUM(C16,C23,C30,C37,C44,C52,C59,C67,C74,C82,C90)</f>
        <v>724.2600000000001</v>
      </c>
      <c r="D7" s="394">
        <f>SUM(D16,D23,D30,D37,D44,D52,D59,D67,D74,D82,D90)</f>
        <v>11</v>
      </c>
      <c r="E7" s="84">
        <f>SUM(E9:E13)</f>
        <v>0</v>
      </c>
      <c r="F7" s="84">
        <f t="shared" ref="F7:O7" si="0">SUM(F9:F13)</f>
        <v>22.4</v>
      </c>
      <c r="G7" s="56" t="str">
        <f>IF(E7=0,"-",F7/E7)</f>
        <v>-</v>
      </c>
      <c r="H7" s="84">
        <f>SUM(H9:H13)</f>
        <v>0</v>
      </c>
      <c r="I7" s="93">
        <f t="shared" si="0"/>
        <v>10.139999999999999</v>
      </c>
      <c r="J7" s="56" t="str">
        <f>IF(H7=0,"-",I7/H7)</f>
        <v>-</v>
      </c>
      <c r="K7" s="84">
        <f t="shared" si="0"/>
        <v>0</v>
      </c>
      <c r="L7" s="84">
        <f t="shared" si="0"/>
        <v>32.72</v>
      </c>
      <c r="M7" s="56" t="str">
        <f>IF(K7=0,"-",L7/K7)</f>
        <v>-</v>
      </c>
      <c r="N7" s="84">
        <f t="shared" si="0"/>
        <v>0</v>
      </c>
      <c r="O7" s="93">
        <f t="shared" si="0"/>
        <v>27.74</v>
      </c>
      <c r="P7" s="56" t="str">
        <f>IF(N7=0,"-",O7/N7)</f>
        <v>-</v>
      </c>
      <c r="Q7" s="84">
        <f>SUM(Q9:Q13)</f>
        <v>0</v>
      </c>
      <c r="R7" s="84">
        <f>SUM(R9:R13)</f>
        <v>55.120000000000005</v>
      </c>
      <c r="S7" s="56" t="str">
        <f>IF(Q7=0,"-",R7/Q7)</f>
        <v>-</v>
      </c>
      <c r="T7" s="84">
        <f>SUM(T9:T13)</f>
        <v>0</v>
      </c>
      <c r="U7" s="93">
        <f>SUM(U9:U13)</f>
        <v>37.879999999999995</v>
      </c>
      <c r="V7" s="56" t="str">
        <f>IF(T7=0,"-",U7/T7)</f>
        <v>-</v>
      </c>
    </row>
    <row r="8" spans="1:22" s="51" customFormat="1">
      <c r="A8" s="53"/>
      <c r="B8" s="57" t="s">
        <v>10</v>
      </c>
      <c r="C8" s="396"/>
      <c r="D8" s="394"/>
      <c r="E8" s="58"/>
      <c r="F8" s="58"/>
      <c r="G8" s="80"/>
      <c r="H8" s="59"/>
      <c r="I8" s="59"/>
      <c r="J8" s="81"/>
      <c r="K8" s="59"/>
      <c r="L8" s="59"/>
      <c r="M8" s="81"/>
      <c r="N8" s="59"/>
      <c r="O8" s="59"/>
      <c r="P8" s="81"/>
      <c r="Q8" s="59"/>
      <c r="R8" s="59"/>
      <c r="S8" s="81"/>
      <c r="T8" s="59"/>
      <c r="U8" s="59"/>
      <c r="V8" s="81"/>
    </row>
    <row r="9" spans="1:22" s="51" customFormat="1">
      <c r="A9" s="53"/>
      <c r="B9" s="60" t="s">
        <v>84</v>
      </c>
      <c r="C9" s="396"/>
      <c r="D9" s="394"/>
      <c r="E9" s="52">
        <f>SUM(E18,E25,E32,E39,E46,E54,E61,E69,E76,E84,E92,)</f>
        <v>0</v>
      </c>
      <c r="F9" s="52">
        <f>SUM(F18,F25,F32,F39,F46,F54,F61,F69,F76,F84,F92,)</f>
        <v>0</v>
      </c>
      <c r="G9" s="56" t="str">
        <f>IF(E9=0,"-",F9/E9)</f>
        <v>-</v>
      </c>
      <c r="H9" s="52">
        <f>SUM(H18,H25,H32,H39,H46,H54,H61,H69,H76,H84,H92,)</f>
        <v>0</v>
      </c>
      <c r="I9" s="52">
        <f>SUM(I18,I25,I32,I39,I46,I54,I61,I69,I76,I84,I92,)</f>
        <v>0</v>
      </c>
      <c r="J9" s="56" t="str">
        <f>IF(H9=0,"-",I9/H9)</f>
        <v>-</v>
      </c>
      <c r="K9" s="52">
        <f>SUM(K18,K25,K32,K39,K46,K54,K61,K69,K76,K84,K92,)</f>
        <v>0</v>
      </c>
      <c r="L9" s="52">
        <f>SUM(L18,L25,L32,L39,L46,L54,L61,L69,L76,L84,L92,)</f>
        <v>0</v>
      </c>
      <c r="M9" s="56" t="str">
        <f>IF(K9=0,"-",L9/K9)</f>
        <v>-</v>
      </c>
      <c r="N9" s="52">
        <f>SUM(N18,N25,N32,N39,N46,N54,N61,N69,N76,N84,N92,)</f>
        <v>0</v>
      </c>
      <c r="O9" s="52">
        <f>SUM(O18,O25,O32,O39,O46,O54,O61,O69,O76,O84,O92,)</f>
        <v>0</v>
      </c>
      <c r="P9" s="56" t="str">
        <f>IF(N9=0,"-",O9/N9)</f>
        <v>-</v>
      </c>
      <c r="Q9" s="52">
        <f>SUM(Q18,Q25,Q32,Q39,Q46,Q54,Q61,Q69,Q76,Q84,Q92,)</f>
        <v>0</v>
      </c>
      <c r="R9" s="52">
        <f>SUM(R18,R25,R32,R39,R46,R54,R61,R69,R76,R84,R92,)</f>
        <v>0</v>
      </c>
      <c r="S9" s="56" t="str">
        <f>IF(Q9=0,"-",R9/Q9)</f>
        <v>-</v>
      </c>
      <c r="T9" s="52">
        <f>SUM(T18,T25,T32,T39,T46,T54,T61,T69,T76,T84,T92,)</f>
        <v>0</v>
      </c>
      <c r="U9" s="52">
        <f>SUM(U18,U25,U32,U39,U46,U54,U61,U69,U76,U84,U92,)</f>
        <v>0</v>
      </c>
      <c r="V9" s="56" t="str">
        <f>IF(T9=0,"-",U9/T9)</f>
        <v>-</v>
      </c>
    </row>
    <row r="10" spans="1:22" s="51" customFormat="1">
      <c r="A10" s="53"/>
      <c r="B10" s="60" t="s">
        <v>85</v>
      </c>
      <c r="C10" s="396"/>
      <c r="D10" s="394"/>
      <c r="E10" s="52">
        <f>SUM(E19,E26,E33,E40,E47,E55,E62,E70,E77,E85,E93,E100)</f>
        <v>0</v>
      </c>
      <c r="F10" s="52">
        <f>SUM(F19,F26,F33,F40,F47,F55,F62,F70,F77,F85,F93,F100)</f>
        <v>9.8000000000000007</v>
      </c>
      <c r="G10" s="56" t="str">
        <f>IF(E10=0,"-",F10/E10)</f>
        <v>-</v>
      </c>
      <c r="H10" s="52">
        <f>SUM(H19,H26,H33,H40,H47,H55,H62,H70,H77,H85,H93,H100)</f>
        <v>0</v>
      </c>
      <c r="I10" s="61">
        <f>SUM(I19,I26,I33,I40,I47,I55,I62,I70,I77,I85,I93,I100)</f>
        <v>8.94</v>
      </c>
      <c r="J10" s="56" t="str">
        <f>IF(H10=0,"-",I10/H10)</f>
        <v>-</v>
      </c>
      <c r="K10" s="52">
        <f>SUM(K19,K26,K33,K40,K47,K55,K62,K70,K77,K85,K93,K100)</f>
        <v>0</v>
      </c>
      <c r="L10" s="52">
        <f>SUM(L19,L26,L33,L40,L47,L55,L62,L70,L77,L85,L93,L100)</f>
        <v>8.32</v>
      </c>
      <c r="M10" s="56" t="str">
        <f>IF(K10=0,"-",L10/K10)</f>
        <v>-</v>
      </c>
      <c r="N10" s="52">
        <f>SUM(N19,N26,N33,N40,N47,N55,N62,N70,N77,N85,N93,N100)</f>
        <v>0</v>
      </c>
      <c r="O10" s="61">
        <f>SUM(O19,O26,O33,O40,O47,O55,O62,O70,O77,O85,O93,O100)</f>
        <v>10.639999999999997</v>
      </c>
      <c r="P10" s="56" t="str">
        <f>IF(N10=0,"-",O10/N10)</f>
        <v>-</v>
      </c>
      <c r="Q10" s="52">
        <f>SUM(Q19,Q26,Q33,Q40,Q47,Q55,Q62,Q70,Q77,Q85,Q93,Q100)</f>
        <v>0</v>
      </c>
      <c r="R10" s="52">
        <f>SUM(R19,R26,R33,R40,R47,R55,R62,R70,R77,R85,R93,R100)</f>
        <v>18.12</v>
      </c>
      <c r="S10" s="56" t="str">
        <f>IF(Q10=0,"-",R10/Q10)</f>
        <v>-</v>
      </c>
      <c r="T10" s="52">
        <f>SUM(T19,T26,T33,T40,T47,T55,T62,T70,T77,T85,T93,T100)</f>
        <v>0</v>
      </c>
      <c r="U10" s="61">
        <f>SUM(U19,U26,U33,U40,U47,U55,U62,U70,U77,U85,U93,U100)</f>
        <v>19.579999999999998</v>
      </c>
      <c r="V10" s="56" t="str">
        <f>IF(T10=0,"-",U10/T10)</f>
        <v>-</v>
      </c>
    </row>
    <row r="11" spans="1:22" s="51" customFormat="1">
      <c r="A11" s="53"/>
      <c r="B11" s="60" t="s">
        <v>86</v>
      </c>
      <c r="C11" s="396"/>
      <c r="D11" s="394"/>
      <c r="E11" s="52">
        <f t="shared" ref="E11:F13" si="1">SUM(E20,E27,E34,E41,E48,E56,E63,E71,E78,E86,E94,)</f>
        <v>0</v>
      </c>
      <c r="F11" s="52">
        <f t="shared" si="1"/>
        <v>0</v>
      </c>
      <c r="G11" s="56" t="str">
        <f>IF(E11=0,"-",F11/E11)</f>
        <v>-</v>
      </c>
      <c r="H11" s="52">
        <f t="shared" ref="H11:I13" si="2">SUM(H20,H27,H34,H41,H48,H56,H63,H71,H78,H86,H94,)</f>
        <v>0</v>
      </c>
      <c r="I11" s="52">
        <f t="shared" si="2"/>
        <v>0</v>
      </c>
      <c r="J11" s="56" t="str">
        <f>IF(H11=0,"-",I11/H11)</f>
        <v>-</v>
      </c>
      <c r="K11" s="52">
        <f t="shared" ref="K11:L13" si="3">SUM(K20,K27,K34,K41,K48,K56,K63,K71,K78,K86,K94,)</f>
        <v>0</v>
      </c>
      <c r="L11" s="52">
        <f t="shared" si="3"/>
        <v>0</v>
      </c>
      <c r="M11" s="56" t="str">
        <f>IF(K11=0,"-",L11/K11)</f>
        <v>-</v>
      </c>
      <c r="N11" s="52">
        <f t="shared" ref="N11:O13" si="4">SUM(N20,N27,N34,N41,N48,N56,N63,N71,N78,N86,N94,)</f>
        <v>0</v>
      </c>
      <c r="O11" s="52">
        <f t="shared" si="4"/>
        <v>0</v>
      </c>
      <c r="P11" s="56" t="str">
        <f>IF(N11=0,"-",O11/N11)</f>
        <v>-</v>
      </c>
      <c r="Q11" s="52">
        <f t="shared" ref="Q11:R13" si="5">SUM(Q20,Q27,Q34,Q41,Q48,Q56,Q63,Q71,Q78,Q86,Q94,)</f>
        <v>0</v>
      </c>
      <c r="R11" s="52">
        <f t="shared" si="5"/>
        <v>0</v>
      </c>
      <c r="S11" s="56" t="str">
        <f>IF(Q11=0,"-",R11/Q11)</f>
        <v>-</v>
      </c>
      <c r="T11" s="52">
        <f t="shared" ref="T11:U13" si="6">SUM(T20,T27,T34,T41,T48,T56,T63,T71,T78,T86,T94,)</f>
        <v>0</v>
      </c>
      <c r="U11" s="52">
        <f t="shared" si="6"/>
        <v>0</v>
      </c>
      <c r="V11" s="56" t="str">
        <f>IF(T11=0,"-",U11/T11)</f>
        <v>-</v>
      </c>
    </row>
    <row r="12" spans="1:22" s="51" customFormat="1">
      <c r="A12" s="53"/>
      <c r="B12" s="60" t="s">
        <v>87</v>
      </c>
      <c r="C12" s="396"/>
      <c r="D12" s="394"/>
      <c r="E12" s="52">
        <f t="shared" si="1"/>
        <v>0</v>
      </c>
      <c r="F12" s="52">
        <f t="shared" si="1"/>
        <v>12.6</v>
      </c>
      <c r="G12" s="56" t="str">
        <f>IF(E12=0,"-",F12/E12)</f>
        <v>-</v>
      </c>
      <c r="H12" s="52">
        <f t="shared" si="2"/>
        <v>0</v>
      </c>
      <c r="I12" s="52">
        <f t="shared" si="2"/>
        <v>1.2</v>
      </c>
      <c r="J12" s="56" t="str">
        <f>IF(H12=0,"-",I12/H12)</f>
        <v>-</v>
      </c>
      <c r="K12" s="52">
        <f t="shared" si="3"/>
        <v>0</v>
      </c>
      <c r="L12" s="52">
        <f t="shared" si="3"/>
        <v>24.4</v>
      </c>
      <c r="M12" s="56" t="str">
        <f>IF(K12=0,"-",L12/K12)</f>
        <v>-</v>
      </c>
      <c r="N12" s="52">
        <f t="shared" si="4"/>
        <v>0</v>
      </c>
      <c r="O12" s="52">
        <f t="shared" si="4"/>
        <v>17.100000000000001</v>
      </c>
      <c r="P12" s="56" t="str">
        <f>IF(N12=0,"-",O12/N12)</f>
        <v>-</v>
      </c>
      <c r="Q12" s="52">
        <f t="shared" si="5"/>
        <v>0</v>
      </c>
      <c r="R12" s="52">
        <f t="shared" si="5"/>
        <v>37</v>
      </c>
      <c r="S12" s="56" t="str">
        <f>IF(Q12=0,"-",R12/Q12)</f>
        <v>-</v>
      </c>
      <c r="T12" s="52">
        <f t="shared" si="6"/>
        <v>0</v>
      </c>
      <c r="U12" s="52">
        <f t="shared" si="6"/>
        <v>18.3</v>
      </c>
      <c r="V12" s="56" t="str">
        <f>IF(T12=0,"-",U12/T12)</f>
        <v>-</v>
      </c>
    </row>
    <row r="13" spans="1:22" s="51" customFormat="1" ht="28.5">
      <c r="A13" s="53"/>
      <c r="B13" s="91" t="s">
        <v>88</v>
      </c>
      <c r="C13" s="396"/>
      <c r="D13" s="394"/>
      <c r="E13" s="52">
        <f t="shared" si="1"/>
        <v>0</v>
      </c>
      <c r="F13" s="52">
        <f t="shared" si="1"/>
        <v>0</v>
      </c>
      <c r="G13" s="56" t="str">
        <f>IF(E13=0,"-",F13/E13)</f>
        <v>-</v>
      </c>
      <c r="H13" s="52">
        <f t="shared" si="2"/>
        <v>0</v>
      </c>
      <c r="I13" s="52">
        <f t="shared" si="2"/>
        <v>0</v>
      </c>
      <c r="J13" s="56" t="str">
        <f>IF(H13=0,"-",I13/H13)</f>
        <v>-</v>
      </c>
      <c r="K13" s="52">
        <f t="shared" si="3"/>
        <v>0</v>
      </c>
      <c r="L13" s="52">
        <f t="shared" si="3"/>
        <v>0</v>
      </c>
      <c r="M13" s="56" t="str">
        <f>IF(K13=0,"-",L13/K13)</f>
        <v>-</v>
      </c>
      <c r="N13" s="52">
        <f t="shared" si="4"/>
        <v>0</v>
      </c>
      <c r="O13" s="52">
        <f t="shared" si="4"/>
        <v>0</v>
      </c>
      <c r="P13" s="56" t="str">
        <f>IF(N13=0,"-",O13/N13)</f>
        <v>-</v>
      </c>
      <c r="Q13" s="52">
        <f t="shared" si="5"/>
        <v>0</v>
      </c>
      <c r="R13" s="52">
        <f t="shared" si="5"/>
        <v>0</v>
      </c>
      <c r="S13" s="56" t="str">
        <f>IF(Q13=0,"-",R13/Q13)</f>
        <v>-</v>
      </c>
      <c r="T13" s="52">
        <f t="shared" si="6"/>
        <v>0</v>
      </c>
      <c r="U13" s="52">
        <f t="shared" si="6"/>
        <v>0</v>
      </c>
      <c r="V13" s="56" t="str">
        <f>IF(T13=0,"-",U13/T13)</f>
        <v>-</v>
      </c>
    </row>
    <row r="14" spans="1:22" s="51" customFormat="1">
      <c r="A14" s="53"/>
      <c r="B14" s="57" t="s">
        <v>89</v>
      </c>
      <c r="C14" s="97"/>
      <c r="D14" s="62"/>
      <c r="E14" s="58"/>
      <c r="F14" s="58"/>
      <c r="G14" s="82"/>
      <c r="H14" s="63"/>
      <c r="I14" s="63"/>
      <c r="J14" s="83"/>
      <c r="K14" s="63"/>
      <c r="L14" s="63"/>
      <c r="M14" s="83"/>
      <c r="N14" s="63"/>
      <c r="O14" s="63"/>
      <c r="P14" s="83"/>
      <c r="Q14" s="63"/>
      <c r="R14" s="63"/>
      <c r="S14" s="83"/>
      <c r="T14" s="63"/>
      <c r="U14" s="63"/>
      <c r="V14" s="83"/>
    </row>
    <row r="15" spans="1:22" s="51" customFormat="1">
      <c r="A15" s="397" t="s">
        <v>90</v>
      </c>
      <c r="B15" s="397"/>
      <c r="C15" s="397"/>
      <c r="D15" s="397"/>
      <c r="E15" s="397"/>
      <c r="F15" s="397"/>
      <c r="G15" s="397"/>
      <c r="H15" s="397"/>
      <c r="I15" s="397"/>
      <c r="J15" s="397"/>
      <c r="K15" s="397"/>
      <c r="L15" s="397"/>
      <c r="M15" s="397"/>
      <c r="N15" s="397"/>
      <c r="O15" s="397"/>
      <c r="P15" s="397"/>
      <c r="Q15" s="397"/>
      <c r="R15" s="397"/>
      <c r="S15" s="397"/>
      <c r="T15" s="397"/>
      <c r="U15" s="397"/>
      <c r="V15" s="397"/>
    </row>
    <row r="16" spans="1:22" s="51" customFormat="1" ht="24.95" customHeight="1">
      <c r="A16" s="64"/>
      <c r="B16" s="65" t="s">
        <v>91</v>
      </c>
      <c r="C16" s="386">
        <v>106.5</v>
      </c>
      <c r="D16" s="385">
        <v>1</v>
      </c>
      <c r="E16" s="84">
        <f>SUM(E18:E22)</f>
        <v>0</v>
      </c>
      <c r="F16" s="84">
        <f t="shared" ref="F16:O16" si="7">SUM(F18:F22)</f>
        <v>0</v>
      </c>
      <c r="G16" s="56" t="str">
        <f>IF(E16=0,"-",F16/E16)</f>
        <v>-</v>
      </c>
      <c r="H16" s="84">
        <f>SUM(H18:H22)</f>
        <v>0</v>
      </c>
      <c r="I16" s="84">
        <f t="shared" si="7"/>
        <v>0</v>
      </c>
      <c r="J16" s="56" t="str">
        <f>IF(H16=0,"-",I16/H16)</f>
        <v>-</v>
      </c>
      <c r="K16" s="84">
        <f t="shared" si="7"/>
        <v>0</v>
      </c>
      <c r="L16" s="84">
        <f t="shared" si="7"/>
        <v>0</v>
      </c>
      <c r="M16" s="56" t="str">
        <f>IF(K16=0,"-",L16/K16)</f>
        <v>-</v>
      </c>
      <c r="N16" s="84">
        <f t="shared" si="7"/>
        <v>0</v>
      </c>
      <c r="O16" s="84">
        <f t="shared" si="7"/>
        <v>0</v>
      </c>
      <c r="P16" s="56" t="str">
        <f>IF(N16=0,"-",O16/N16)</f>
        <v>-</v>
      </c>
      <c r="Q16" s="84">
        <f>SUM(Q18:Q22)</f>
        <v>0</v>
      </c>
      <c r="R16" s="84">
        <f>SUM(R18:R22)</f>
        <v>0</v>
      </c>
      <c r="S16" s="56" t="str">
        <f>IF(Q16=0,"-",R16/Q16)</f>
        <v>-</v>
      </c>
      <c r="T16" s="84">
        <f>SUM(T18:T22)</f>
        <v>0</v>
      </c>
      <c r="U16" s="84">
        <f>SUM(U18:U22)</f>
        <v>0</v>
      </c>
      <c r="V16" s="56" t="str">
        <f>IF(T16=0,"-",U16/T16)</f>
        <v>-</v>
      </c>
    </row>
    <row r="17" spans="1:22" s="51" customFormat="1">
      <c r="A17" s="64"/>
      <c r="B17" s="66" t="s">
        <v>10</v>
      </c>
      <c r="C17" s="386"/>
      <c r="D17" s="385"/>
      <c r="E17" s="63"/>
      <c r="F17" s="63"/>
      <c r="G17" s="83"/>
      <c r="H17" s="73"/>
      <c r="I17" s="73"/>
      <c r="J17" s="85"/>
      <c r="K17" s="73"/>
      <c r="L17" s="73"/>
      <c r="M17" s="86"/>
      <c r="N17" s="73"/>
      <c r="O17" s="73"/>
      <c r="P17" s="85"/>
      <c r="Q17" s="73"/>
      <c r="R17" s="73"/>
      <c r="S17" s="86"/>
      <c r="T17" s="73"/>
      <c r="U17" s="73"/>
      <c r="V17" s="85"/>
    </row>
    <row r="18" spans="1:22" s="51" customFormat="1">
      <c r="A18" s="64"/>
      <c r="B18" s="67" t="s">
        <v>84</v>
      </c>
      <c r="C18" s="386"/>
      <c r="D18" s="385"/>
      <c r="E18" s="63"/>
      <c r="F18" s="63"/>
      <c r="G18" s="68" t="str">
        <f t="shared" ref="G18:G23" si="8">IF(E18=0,"-",F18/E18)</f>
        <v>-</v>
      </c>
      <c r="H18" s="73"/>
      <c r="I18" s="73"/>
      <c r="J18" s="68" t="str">
        <f t="shared" ref="J18:J23" si="9">IF(H18=0,"-",I18/H18)</f>
        <v>-</v>
      </c>
      <c r="K18" s="73"/>
      <c r="L18" s="73"/>
      <c r="M18" s="68" t="str">
        <f t="shared" ref="M18:M23" si="10">IF(K18=0,"-",L18/K18)</f>
        <v>-</v>
      </c>
      <c r="N18" s="73"/>
      <c r="O18" s="73"/>
      <c r="P18" s="68" t="str">
        <f t="shared" ref="P18:P23" si="11">IF(N18=0,"-",O18/N18)</f>
        <v>-</v>
      </c>
      <c r="Q18" s="73"/>
      <c r="R18" s="73"/>
      <c r="S18" s="68" t="str">
        <f t="shared" ref="S18:S23" si="12">IF(Q18=0,"-",R18/Q18)</f>
        <v>-</v>
      </c>
      <c r="T18" s="73"/>
      <c r="U18" s="73"/>
      <c r="V18" s="68" t="str">
        <f t="shared" ref="V18:V23" si="13">IF(T18=0,"-",U18/T18)</f>
        <v>-</v>
      </c>
    </row>
    <row r="19" spans="1:22" s="51" customFormat="1">
      <c r="A19" s="64"/>
      <c r="B19" s="67" t="s">
        <v>85</v>
      </c>
      <c r="C19" s="386"/>
      <c r="D19" s="385"/>
      <c r="E19" s="63"/>
      <c r="F19" s="63"/>
      <c r="G19" s="68" t="str">
        <f t="shared" si="8"/>
        <v>-</v>
      </c>
      <c r="H19" s="73"/>
      <c r="I19" s="73"/>
      <c r="J19" s="68" t="str">
        <f t="shared" si="9"/>
        <v>-</v>
      </c>
      <c r="K19" s="73"/>
      <c r="L19" s="73"/>
      <c r="M19" s="68" t="str">
        <f t="shared" si="10"/>
        <v>-</v>
      </c>
      <c r="N19" s="73"/>
      <c r="O19" s="73"/>
      <c r="P19" s="68" t="str">
        <f t="shared" si="11"/>
        <v>-</v>
      </c>
      <c r="Q19" s="73"/>
      <c r="R19" s="73"/>
      <c r="S19" s="68" t="str">
        <f t="shared" si="12"/>
        <v>-</v>
      </c>
      <c r="T19" s="73"/>
      <c r="U19" s="73"/>
      <c r="V19" s="68" t="str">
        <f t="shared" si="13"/>
        <v>-</v>
      </c>
    </row>
    <row r="20" spans="1:22" s="51" customFormat="1">
      <c r="A20" s="64"/>
      <c r="B20" s="67" t="s">
        <v>86</v>
      </c>
      <c r="C20" s="386"/>
      <c r="D20" s="385"/>
      <c r="E20" s="63"/>
      <c r="F20" s="63"/>
      <c r="G20" s="68" t="str">
        <f>IF(E20=0,"-",F20/E20)</f>
        <v>-</v>
      </c>
      <c r="H20" s="73"/>
      <c r="I20" s="73"/>
      <c r="J20" s="68" t="str">
        <f t="shared" si="9"/>
        <v>-</v>
      </c>
      <c r="K20" s="73"/>
      <c r="L20" s="73"/>
      <c r="M20" s="68" t="str">
        <f t="shared" si="10"/>
        <v>-</v>
      </c>
      <c r="N20" s="73"/>
      <c r="O20" s="73"/>
      <c r="P20" s="68" t="str">
        <f t="shared" si="11"/>
        <v>-</v>
      </c>
      <c r="Q20" s="73"/>
      <c r="R20" s="73"/>
      <c r="S20" s="68" t="str">
        <f t="shared" si="12"/>
        <v>-</v>
      </c>
      <c r="T20" s="73"/>
      <c r="U20" s="73"/>
      <c r="V20" s="68" t="str">
        <f t="shared" si="13"/>
        <v>-</v>
      </c>
    </row>
    <row r="21" spans="1:22">
      <c r="A21" s="69"/>
      <c r="B21" s="67" t="s">
        <v>87</v>
      </c>
      <c r="C21" s="386"/>
      <c r="D21" s="385"/>
      <c r="E21" s="70"/>
      <c r="F21" s="70"/>
      <c r="G21" s="68" t="str">
        <f t="shared" si="8"/>
        <v>-</v>
      </c>
      <c r="H21" s="71"/>
      <c r="I21" s="71"/>
      <c r="J21" s="68" t="str">
        <f t="shared" si="9"/>
        <v>-</v>
      </c>
      <c r="K21" s="71"/>
      <c r="L21" s="71"/>
      <c r="M21" s="68" t="str">
        <f t="shared" si="10"/>
        <v>-</v>
      </c>
      <c r="N21" s="71"/>
      <c r="O21" s="71"/>
      <c r="P21" s="68" t="str">
        <f t="shared" si="11"/>
        <v>-</v>
      </c>
      <c r="Q21" s="71"/>
      <c r="R21" s="71"/>
      <c r="S21" s="68" t="str">
        <f t="shared" si="12"/>
        <v>-</v>
      </c>
      <c r="T21" s="71"/>
      <c r="U21" s="71"/>
      <c r="V21" s="68" t="str">
        <f t="shared" si="13"/>
        <v>-</v>
      </c>
    </row>
    <row r="22" spans="1:22">
      <c r="A22" s="69"/>
      <c r="B22" s="67" t="s">
        <v>88</v>
      </c>
      <c r="C22" s="386"/>
      <c r="D22" s="385"/>
      <c r="E22" s="70"/>
      <c r="F22" s="70"/>
      <c r="G22" s="68" t="str">
        <f t="shared" si="8"/>
        <v>-</v>
      </c>
      <c r="H22" s="70"/>
      <c r="I22" s="70"/>
      <c r="J22" s="68" t="str">
        <f t="shared" si="9"/>
        <v>-</v>
      </c>
      <c r="K22" s="70"/>
      <c r="L22" s="70"/>
      <c r="M22" s="68" t="str">
        <f t="shared" si="10"/>
        <v>-</v>
      </c>
      <c r="N22" s="70"/>
      <c r="O22" s="70"/>
      <c r="P22" s="68" t="str">
        <f t="shared" si="11"/>
        <v>-</v>
      </c>
      <c r="Q22" s="70"/>
      <c r="R22" s="70"/>
      <c r="S22" s="68" t="str">
        <f t="shared" si="12"/>
        <v>-</v>
      </c>
      <c r="T22" s="70"/>
      <c r="U22" s="70"/>
      <c r="V22" s="68" t="str">
        <f t="shared" si="13"/>
        <v>-</v>
      </c>
    </row>
    <row r="23" spans="1:22" ht="24.95" customHeight="1">
      <c r="A23" s="69"/>
      <c r="B23" s="72" t="s">
        <v>26</v>
      </c>
      <c r="C23" s="386">
        <v>101.3</v>
      </c>
      <c r="D23" s="385">
        <v>1</v>
      </c>
      <c r="E23" s="84">
        <f>SUM(E25:E29)</f>
        <v>0</v>
      </c>
      <c r="F23" s="84">
        <f t="shared" ref="F23:O23" si="14">SUM(F25:F29)</f>
        <v>0</v>
      </c>
      <c r="G23" s="56" t="str">
        <f t="shared" si="8"/>
        <v>-</v>
      </c>
      <c r="H23" s="84">
        <f>SUM(H25:H29)</f>
        <v>0</v>
      </c>
      <c r="I23" s="84">
        <f t="shared" si="14"/>
        <v>0</v>
      </c>
      <c r="J23" s="56" t="str">
        <f t="shared" si="9"/>
        <v>-</v>
      </c>
      <c r="K23" s="84">
        <f t="shared" si="14"/>
        <v>0</v>
      </c>
      <c r="L23" s="84">
        <f t="shared" si="14"/>
        <v>0</v>
      </c>
      <c r="M23" s="56" t="str">
        <f t="shared" si="10"/>
        <v>-</v>
      </c>
      <c r="N23" s="84">
        <f t="shared" si="14"/>
        <v>0</v>
      </c>
      <c r="O23" s="84">
        <f t="shared" si="14"/>
        <v>0</v>
      </c>
      <c r="P23" s="56" t="str">
        <f t="shared" si="11"/>
        <v>-</v>
      </c>
      <c r="Q23" s="84">
        <f>SUM(Q25:Q29)</f>
        <v>0</v>
      </c>
      <c r="R23" s="84">
        <f>SUM(R25:R29)</f>
        <v>0</v>
      </c>
      <c r="S23" s="56" t="str">
        <f t="shared" si="12"/>
        <v>-</v>
      </c>
      <c r="T23" s="84">
        <f>SUM(T25:T29)</f>
        <v>0</v>
      </c>
      <c r="U23" s="84">
        <f>SUM(U25:U29)</f>
        <v>0</v>
      </c>
      <c r="V23" s="56" t="str">
        <f t="shared" si="13"/>
        <v>-</v>
      </c>
    </row>
    <row r="24" spans="1:22">
      <c r="A24" s="69"/>
      <c r="B24" s="66" t="s">
        <v>10</v>
      </c>
      <c r="C24" s="386"/>
      <c r="D24" s="385"/>
      <c r="E24" s="70"/>
      <c r="F24" s="70"/>
      <c r="G24" s="87"/>
      <c r="H24" s="71"/>
      <c r="I24" s="71"/>
      <c r="J24" s="88"/>
      <c r="K24" s="71"/>
      <c r="L24" s="71"/>
      <c r="M24" s="88"/>
      <c r="N24" s="71"/>
      <c r="O24" s="71"/>
      <c r="P24" s="88"/>
      <c r="Q24" s="71"/>
      <c r="R24" s="71"/>
      <c r="S24" s="88"/>
      <c r="T24" s="71"/>
      <c r="U24" s="71"/>
      <c r="V24" s="88"/>
    </row>
    <row r="25" spans="1:22">
      <c r="A25" s="69"/>
      <c r="B25" s="67" t="s">
        <v>84</v>
      </c>
      <c r="C25" s="386"/>
      <c r="D25" s="385"/>
      <c r="E25" s="63"/>
      <c r="F25" s="63"/>
      <c r="G25" s="68" t="str">
        <f t="shared" ref="G25:G30" si="15">IF(E25=0,"-",F25/E25)</f>
        <v>-</v>
      </c>
      <c r="H25" s="73"/>
      <c r="I25" s="73"/>
      <c r="J25" s="68" t="str">
        <f t="shared" ref="J25:J30" si="16">IF(H25=0,"-",I25/H25)</f>
        <v>-</v>
      </c>
      <c r="K25" s="73"/>
      <c r="L25" s="73"/>
      <c r="M25" s="68" t="str">
        <f t="shared" ref="M25:M30" si="17">IF(K25=0,"-",L25/K25)</f>
        <v>-</v>
      </c>
      <c r="N25" s="73"/>
      <c r="O25" s="73"/>
      <c r="P25" s="68" t="str">
        <f t="shared" ref="P25:P30" si="18">IF(N25=0,"-",O25/N25)</f>
        <v>-</v>
      </c>
      <c r="Q25" s="73"/>
      <c r="R25" s="73"/>
      <c r="S25" s="68" t="str">
        <f t="shared" ref="S25:S30" si="19">IF(Q25=0,"-",R25/Q25)</f>
        <v>-</v>
      </c>
      <c r="T25" s="73"/>
      <c r="U25" s="73"/>
      <c r="V25" s="68" t="str">
        <f t="shared" ref="V25:V30" si="20">IF(T25=0,"-",U25/T25)</f>
        <v>-</v>
      </c>
    </row>
    <row r="26" spans="1:22">
      <c r="A26" s="69"/>
      <c r="B26" s="67" t="s">
        <v>85</v>
      </c>
      <c r="C26" s="386"/>
      <c r="D26" s="385"/>
      <c r="E26" s="63"/>
      <c r="F26" s="63"/>
      <c r="G26" s="68" t="str">
        <f t="shared" si="15"/>
        <v>-</v>
      </c>
      <c r="H26" s="73"/>
      <c r="I26" s="73"/>
      <c r="J26" s="68" t="str">
        <f t="shared" si="16"/>
        <v>-</v>
      </c>
      <c r="K26" s="73"/>
      <c r="L26" s="73"/>
      <c r="M26" s="68" t="str">
        <f t="shared" si="17"/>
        <v>-</v>
      </c>
      <c r="N26" s="73"/>
      <c r="O26" s="73"/>
      <c r="P26" s="68" t="str">
        <f t="shared" si="18"/>
        <v>-</v>
      </c>
      <c r="Q26" s="73"/>
      <c r="R26" s="73"/>
      <c r="S26" s="68" t="str">
        <f t="shared" si="19"/>
        <v>-</v>
      </c>
      <c r="T26" s="73"/>
      <c r="U26" s="73"/>
      <c r="V26" s="68" t="str">
        <f t="shared" si="20"/>
        <v>-</v>
      </c>
    </row>
    <row r="27" spans="1:22">
      <c r="A27" s="69"/>
      <c r="B27" s="67" t="s">
        <v>86</v>
      </c>
      <c r="C27" s="386"/>
      <c r="D27" s="385"/>
      <c r="E27" s="63"/>
      <c r="F27" s="63"/>
      <c r="G27" s="68" t="str">
        <f t="shared" si="15"/>
        <v>-</v>
      </c>
      <c r="H27" s="73"/>
      <c r="I27" s="73"/>
      <c r="J27" s="68" t="str">
        <f t="shared" si="16"/>
        <v>-</v>
      </c>
      <c r="K27" s="73"/>
      <c r="L27" s="73"/>
      <c r="M27" s="68" t="str">
        <f t="shared" si="17"/>
        <v>-</v>
      </c>
      <c r="N27" s="73"/>
      <c r="O27" s="73"/>
      <c r="P27" s="68" t="str">
        <f t="shared" si="18"/>
        <v>-</v>
      </c>
      <c r="Q27" s="73"/>
      <c r="R27" s="73"/>
      <c r="S27" s="68" t="str">
        <f t="shared" si="19"/>
        <v>-</v>
      </c>
      <c r="T27" s="73"/>
      <c r="U27" s="73"/>
      <c r="V27" s="68" t="str">
        <f t="shared" si="20"/>
        <v>-</v>
      </c>
    </row>
    <row r="28" spans="1:22">
      <c r="A28" s="69"/>
      <c r="B28" s="67" t="s">
        <v>87</v>
      </c>
      <c r="C28" s="386"/>
      <c r="D28" s="385"/>
      <c r="E28" s="70"/>
      <c r="F28" s="70"/>
      <c r="G28" s="68" t="str">
        <f t="shared" si="15"/>
        <v>-</v>
      </c>
      <c r="H28" s="71"/>
      <c r="I28" s="71"/>
      <c r="J28" s="68" t="str">
        <f t="shared" si="16"/>
        <v>-</v>
      </c>
      <c r="K28" s="71"/>
      <c r="L28" s="71"/>
      <c r="M28" s="68" t="str">
        <f t="shared" si="17"/>
        <v>-</v>
      </c>
      <c r="N28" s="71"/>
      <c r="O28" s="71"/>
      <c r="P28" s="68" t="str">
        <f t="shared" si="18"/>
        <v>-</v>
      </c>
      <c r="Q28" s="71"/>
      <c r="R28" s="71"/>
      <c r="S28" s="68" t="str">
        <f t="shared" si="19"/>
        <v>-</v>
      </c>
      <c r="T28" s="71"/>
      <c r="U28" s="71"/>
      <c r="V28" s="68" t="str">
        <f t="shared" si="20"/>
        <v>-</v>
      </c>
    </row>
    <row r="29" spans="1:22">
      <c r="A29" s="69"/>
      <c r="B29" s="67" t="s">
        <v>88</v>
      </c>
      <c r="C29" s="386"/>
      <c r="D29" s="385"/>
      <c r="E29" s="70"/>
      <c r="F29" s="70"/>
      <c r="G29" s="68" t="str">
        <f t="shared" si="15"/>
        <v>-</v>
      </c>
      <c r="H29" s="70"/>
      <c r="I29" s="70"/>
      <c r="J29" s="68" t="str">
        <f t="shared" si="16"/>
        <v>-</v>
      </c>
      <c r="K29" s="70"/>
      <c r="L29" s="70"/>
      <c r="M29" s="68" t="str">
        <f t="shared" si="17"/>
        <v>-</v>
      </c>
      <c r="N29" s="70"/>
      <c r="O29" s="70"/>
      <c r="P29" s="68" t="str">
        <f t="shared" si="18"/>
        <v>-</v>
      </c>
      <c r="Q29" s="70"/>
      <c r="R29" s="70"/>
      <c r="S29" s="68" t="str">
        <f t="shared" si="19"/>
        <v>-</v>
      </c>
      <c r="T29" s="70"/>
      <c r="U29" s="70"/>
      <c r="V29" s="68" t="str">
        <f t="shared" si="20"/>
        <v>-</v>
      </c>
    </row>
    <row r="30" spans="1:22" ht="30" customHeight="1">
      <c r="A30" s="69"/>
      <c r="B30" s="72" t="s">
        <v>99</v>
      </c>
      <c r="C30" s="386">
        <v>232.9</v>
      </c>
      <c r="D30" s="385">
        <v>1</v>
      </c>
      <c r="E30" s="84">
        <f>SUM(E32:E36)</f>
        <v>0</v>
      </c>
      <c r="F30" s="84">
        <f t="shared" ref="F30:O30" si="21">SUM(F32:F36)</f>
        <v>9.8000000000000007</v>
      </c>
      <c r="G30" s="56" t="str">
        <f t="shared" si="15"/>
        <v>-</v>
      </c>
      <c r="H30" s="84">
        <f>SUM(H32:H36)</f>
        <v>0</v>
      </c>
      <c r="I30" s="93">
        <f t="shared" si="21"/>
        <v>8.17</v>
      </c>
      <c r="J30" s="56" t="str">
        <f t="shared" si="16"/>
        <v>-</v>
      </c>
      <c r="K30" s="84">
        <f t="shared" si="21"/>
        <v>0</v>
      </c>
      <c r="L30" s="93">
        <f t="shared" si="21"/>
        <v>26.12</v>
      </c>
      <c r="M30" s="56" t="str">
        <f t="shared" si="17"/>
        <v>-</v>
      </c>
      <c r="N30" s="84">
        <f t="shared" si="21"/>
        <v>0</v>
      </c>
      <c r="O30" s="84">
        <f t="shared" si="21"/>
        <v>17.909999999999997</v>
      </c>
      <c r="P30" s="56" t="str">
        <f t="shared" si="18"/>
        <v>-</v>
      </c>
      <c r="Q30" s="84">
        <f>SUM(Q32:Q36)</f>
        <v>0</v>
      </c>
      <c r="R30" s="84">
        <f>SUM(R32:R36)</f>
        <v>35.92</v>
      </c>
      <c r="S30" s="56" t="str">
        <f t="shared" si="19"/>
        <v>-</v>
      </c>
      <c r="T30" s="84">
        <f>SUM(T32:T36)</f>
        <v>0</v>
      </c>
      <c r="U30" s="84">
        <f>SUM(U32:U36)</f>
        <v>26.08</v>
      </c>
      <c r="V30" s="56" t="str">
        <f t="shared" si="20"/>
        <v>-</v>
      </c>
    </row>
    <row r="31" spans="1:22">
      <c r="A31" s="69"/>
      <c r="B31" s="66" t="s">
        <v>10</v>
      </c>
      <c r="C31" s="386"/>
      <c r="D31" s="385"/>
      <c r="E31" s="70"/>
      <c r="F31" s="70"/>
      <c r="G31" s="87"/>
      <c r="H31" s="71"/>
      <c r="I31" s="71"/>
      <c r="J31" s="88"/>
      <c r="K31" s="71"/>
      <c r="L31" s="71"/>
      <c r="M31" s="88"/>
      <c r="N31" s="71"/>
      <c r="O31" s="71"/>
      <c r="P31" s="88"/>
      <c r="Q31" s="71"/>
      <c r="R31" s="71"/>
      <c r="S31" s="88"/>
      <c r="T31" s="71"/>
      <c r="U31" s="71"/>
      <c r="V31" s="88"/>
    </row>
    <row r="32" spans="1:22">
      <c r="A32" s="69"/>
      <c r="B32" s="67" t="s">
        <v>84</v>
      </c>
      <c r="C32" s="386"/>
      <c r="D32" s="385"/>
      <c r="E32" s="63"/>
      <c r="F32" s="63"/>
      <c r="G32" s="68" t="str">
        <f t="shared" ref="G32:G37" si="22">IF(E32=0,"-",F32/E32)</f>
        <v>-</v>
      </c>
      <c r="H32" s="73"/>
      <c r="I32" s="73"/>
      <c r="J32" s="68" t="str">
        <f t="shared" ref="J32:J37" si="23">IF(H32=0,"-",I32/H32)</f>
        <v>-</v>
      </c>
      <c r="K32" s="73"/>
      <c r="L32" s="73"/>
      <c r="M32" s="68" t="str">
        <f t="shared" ref="M32:M37" si="24">IF(K32=0,"-",L32/K32)</f>
        <v>-</v>
      </c>
      <c r="N32" s="73"/>
      <c r="O32" s="73"/>
      <c r="P32" s="68" t="str">
        <f t="shared" ref="P32:P37" si="25">IF(N32=0,"-",O32/N32)</f>
        <v>-</v>
      </c>
      <c r="Q32" s="73"/>
      <c r="R32" s="73"/>
      <c r="S32" s="68" t="str">
        <f t="shared" ref="S32:S37" si="26">IF(Q32=0,"-",R32/Q32)</f>
        <v>-</v>
      </c>
      <c r="T32" s="73"/>
      <c r="U32" s="73"/>
      <c r="V32" s="68" t="str">
        <f t="shared" ref="V32:V37" si="27">IF(T32=0,"-",U32/T32)</f>
        <v>-</v>
      </c>
    </row>
    <row r="33" spans="1:22">
      <c r="A33" s="69"/>
      <c r="B33" s="67" t="s">
        <v>85</v>
      </c>
      <c r="C33" s="386"/>
      <c r="D33" s="385"/>
      <c r="E33" s="63"/>
      <c r="F33" s="63">
        <v>9.8000000000000007</v>
      </c>
      <c r="G33" s="68" t="str">
        <f t="shared" si="22"/>
        <v>-</v>
      </c>
      <c r="H33" s="73"/>
      <c r="I33" s="89">
        <v>8.17</v>
      </c>
      <c r="J33" s="68" t="str">
        <f t="shared" si="23"/>
        <v>-</v>
      </c>
      <c r="K33" s="73"/>
      <c r="L33" s="73">
        <f>R33-F33</f>
        <v>7.32</v>
      </c>
      <c r="M33" s="68" t="str">
        <f t="shared" si="24"/>
        <v>-</v>
      </c>
      <c r="N33" s="73"/>
      <c r="O33" s="73">
        <f>U33-I33</f>
        <v>8.9099999999999984</v>
      </c>
      <c r="P33" s="68" t="str">
        <f t="shared" si="25"/>
        <v>-</v>
      </c>
      <c r="Q33" s="73"/>
      <c r="R33" s="73">
        <f>9.84+7.28</f>
        <v>17.12</v>
      </c>
      <c r="S33" s="68" t="str">
        <f t="shared" si="26"/>
        <v>-</v>
      </c>
      <c r="T33" s="73"/>
      <c r="U33" s="73">
        <f>7.28+4.9+4.9</f>
        <v>17.079999999999998</v>
      </c>
      <c r="V33" s="68" t="str">
        <f t="shared" si="27"/>
        <v>-</v>
      </c>
    </row>
    <row r="34" spans="1:22">
      <c r="A34" s="69"/>
      <c r="B34" s="67" t="s">
        <v>86</v>
      </c>
      <c r="C34" s="386"/>
      <c r="D34" s="385"/>
      <c r="E34" s="63"/>
      <c r="F34" s="63"/>
      <c r="G34" s="68" t="str">
        <f t="shared" si="22"/>
        <v>-</v>
      </c>
      <c r="H34" s="73"/>
      <c r="I34" s="73"/>
      <c r="J34" s="68" t="str">
        <f t="shared" si="23"/>
        <v>-</v>
      </c>
      <c r="K34" s="73"/>
      <c r="L34" s="73"/>
      <c r="M34" s="68" t="str">
        <f t="shared" si="24"/>
        <v>-</v>
      </c>
      <c r="N34" s="73"/>
      <c r="O34" s="73"/>
      <c r="P34" s="68" t="str">
        <f t="shared" si="25"/>
        <v>-</v>
      </c>
      <c r="Q34" s="73"/>
      <c r="R34" s="73"/>
      <c r="S34" s="68" t="str">
        <f t="shared" si="26"/>
        <v>-</v>
      </c>
      <c r="T34" s="73"/>
      <c r="U34" s="73"/>
      <c r="V34" s="68" t="str">
        <f t="shared" si="27"/>
        <v>-</v>
      </c>
    </row>
    <row r="35" spans="1:22">
      <c r="A35" s="69"/>
      <c r="B35" s="67" t="s">
        <v>87</v>
      </c>
      <c r="C35" s="386"/>
      <c r="D35" s="385"/>
      <c r="E35" s="70"/>
      <c r="F35" s="70"/>
      <c r="G35" s="68" t="str">
        <f t="shared" si="22"/>
        <v>-</v>
      </c>
      <c r="H35" s="71"/>
      <c r="I35" s="71"/>
      <c r="J35" s="68" t="str">
        <f t="shared" si="23"/>
        <v>-</v>
      </c>
      <c r="K35" s="73"/>
      <c r="L35" s="73">
        <f>R35-F35</f>
        <v>18.8</v>
      </c>
      <c r="M35" s="68" t="str">
        <f t="shared" si="24"/>
        <v>-</v>
      </c>
      <c r="N35" s="71"/>
      <c r="O35" s="73">
        <f>U35-I35</f>
        <v>9</v>
      </c>
      <c r="P35" s="68" t="str">
        <f t="shared" si="25"/>
        <v>-</v>
      </c>
      <c r="Q35" s="73"/>
      <c r="R35" s="73">
        <f>9+9.8</f>
        <v>18.8</v>
      </c>
      <c r="S35" s="68" t="str">
        <f t="shared" si="26"/>
        <v>-</v>
      </c>
      <c r="T35" s="71"/>
      <c r="U35" s="71">
        <f>9</f>
        <v>9</v>
      </c>
      <c r="V35" s="68" t="str">
        <f t="shared" si="27"/>
        <v>-</v>
      </c>
    </row>
    <row r="36" spans="1:22">
      <c r="A36" s="69"/>
      <c r="B36" s="67" t="s">
        <v>88</v>
      </c>
      <c r="C36" s="386"/>
      <c r="D36" s="385"/>
      <c r="E36" s="70"/>
      <c r="F36" s="70"/>
      <c r="G36" s="68" t="str">
        <f t="shared" si="22"/>
        <v>-</v>
      </c>
      <c r="H36" s="70"/>
      <c r="I36" s="70"/>
      <c r="J36" s="68" t="str">
        <f t="shared" si="23"/>
        <v>-</v>
      </c>
      <c r="K36" s="70"/>
      <c r="L36" s="70"/>
      <c r="M36" s="68" t="str">
        <f t="shared" si="24"/>
        <v>-</v>
      </c>
      <c r="N36" s="70"/>
      <c r="O36" s="70"/>
      <c r="P36" s="68" t="str">
        <f t="shared" si="25"/>
        <v>-</v>
      </c>
      <c r="Q36" s="70"/>
      <c r="R36" s="70"/>
      <c r="S36" s="68" t="str">
        <f t="shared" si="26"/>
        <v>-</v>
      </c>
      <c r="T36" s="70"/>
      <c r="U36" s="70"/>
      <c r="V36" s="68" t="str">
        <f t="shared" si="27"/>
        <v>-</v>
      </c>
    </row>
    <row r="37" spans="1:22" ht="30" customHeight="1">
      <c r="A37" s="69"/>
      <c r="B37" s="74" t="s">
        <v>20</v>
      </c>
      <c r="C37" s="386">
        <v>24.5</v>
      </c>
      <c r="D37" s="385">
        <v>1</v>
      </c>
      <c r="E37" s="84">
        <f>SUM(E39:E43)</f>
        <v>0</v>
      </c>
      <c r="F37" s="84">
        <f t="shared" ref="F37:O37" si="28">SUM(F39:F43)</f>
        <v>0</v>
      </c>
      <c r="G37" s="56" t="str">
        <f t="shared" si="22"/>
        <v>-</v>
      </c>
      <c r="H37" s="84">
        <f>SUM(H39:H43)</f>
        <v>0</v>
      </c>
      <c r="I37" s="84">
        <f t="shared" si="28"/>
        <v>0</v>
      </c>
      <c r="J37" s="56" t="str">
        <f t="shared" si="23"/>
        <v>-</v>
      </c>
      <c r="K37" s="84">
        <f t="shared" si="28"/>
        <v>0</v>
      </c>
      <c r="L37" s="84">
        <f t="shared" si="28"/>
        <v>3</v>
      </c>
      <c r="M37" s="56" t="str">
        <f t="shared" si="24"/>
        <v>-</v>
      </c>
      <c r="N37" s="84">
        <f t="shared" si="28"/>
        <v>0</v>
      </c>
      <c r="O37" s="84">
        <f t="shared" si="28"/>
        <v>3</v>
      </c>
      <c r="P37" s="56" t="str">
        <f t="shared" si="25"/>
        <v>-</v>
      </c>
      <c r="Q37" s="84">
        <f>SUM(Q39:Q43)</f>
        <v>0</v>
      </c>
      <c r="R37" s="84">
        <f>SUM(R39:R43)</f>
        <v>3</v>
      </c>
      <c r="S37" s="56" t="str">
        <f t="shared" si="26"/>
        <v>-</v>
      </c>
      <c r="T37" s="84">
        <f>SUM(T39:T43)</f>
        <v>0</v>
      </c>
      <c r="U37" s="84">
        <f>SUM(U39:U43)</f>
        <v>3</v>
      </c>
      <c r="V37" s="56" t="str">
        <f t="shared" si="27"/>
        <v>-</v>
      </c>
    </row>
    <row r="38" spans="1:22">
      <c r="A38" s="69"/>
      <c r="B38" s="66" t="s">
        <v>10</v>
      </c>
      <c r="C38" s="386"/>
      <c r="D38" s="385"/>
      <c r="E38" s="70"/>
      <c r="F38" s="70"/>
      <c r="G38" s="87"/>
      <c r="H38" s="71"/>
      <c r="I38" s="71"/>
      <c r="J38" s="88"/>
      <c r="K38" s="71"/>
      <c r="L38" s="71"/>
      <c r="M38" s="88"/>
      <c r="N38" s="71"/>
      <c r="O38" s="71"/>
      <c r="P38" s="88"/>
      <c r="Q38" s="71"/>
      <c r="R38" s="71"/>
      <c r="S38" s="88"/>
      <c r="T38" s="71"/>
      <c r="U38" s="71"/>
      <c r="V38" s="88"/>
    </row>
    <row r="39" spans="1:22">
      <c r="A39" s="69"/>
      <c r="B39" s="67" t="s">
        <v>84</v>
      </c>
      <c r="C39" s="386"/>
      <c r="D39" s="385"/>
      <c r="E39" s="63"/>
      <c r="F39" s="63"/>
      <c r="G39" s="68" t="str">
        <f t="shared" ref="G39:G44" si="29">IF(E39=0,"-",F39/E39)</f>
        <v>-</v>
      </c>
      <c r="H39" s="73"/>
      <c r="I39" s="73"/>
      <c r="J39" s="68" t="str">
        <f t="shared" ref="J39:J44" si="30">IF(H39=0,"-",I39/H39)</f>
        <v>-</v>
      </c>
      <c r="K39" s="73"/>
      <c r="L39" s="73"/>
      <c r="M39" s="68" t="str">
        <f t="shared" ref="M39:M44" si="31">IF(K39=0,"-",L39/K39)</f>
        <v>-</v>
      </c>
      <c r="N39" s="73"/>
      <c r="O39" s="73"/>
      <c r="P39" s="68" t="str">
        <f t="shared" ref="P39:P44" si="32">IF(N39=0,"-",O39/N39)</f>
        <v>-</v>
      </c>
      <c r="Q39" s="73"/>
      <c r="R39" s="73"/>
      <c r="S39" s="68" t="str">
        <f t="shared" ref="S39:S44" si="33">IF(Q39=0,"-",R39/Q39)</f>
        <v>-</v>
      </c>
      <c r="T39" s="73"/>
      <c r="U39" s="73"/>
      <c r="V39" s="68" t="str">
        <f t="shared" ref="V39:V44" si="34">IF(T39=0,"-",U39/T39)</f>
        <v>-</v>
      </c>
    </row>
    <row r="40" spans="1:22">
      <c r="A40" s="69"/>
      <c r="B40" s="67" t="s">
        <v>85</v>
      </c>
      <c r="C40" s="386"/>
      <c r="D40" s="385"/>
      <c r="E40" s="63"/>
      <c r="F40" s="63"/>
      <c r="G40" s="68" t="str">
        <f t="shared" si="29"/>
        <v>-</v>
      </c>
      <c r="H40" s="73"/>
      <c r="I40" s="73"/>
      <c r="J40" s="68" t="str">
        <f t="shared" si="30"/>
        <v>-</v>
      </c>
      <c r="K40" s="73"/>
      <c r="L40" s="73"/>
      <c r="M40" s="68" t="str">
        <f t="shared" si="31"/>
        <v>-</v>
      </c>
      <c r="N40" s="73"/>
      <c r="O40" s="73"/>
      <c r="P40" s="68" t="str">
        <f t="shared" si="32"/>
        <v>-</v>
      </c>
      <c r="Q40" s="73"/>
      <c r="R40" s="73"/>
      <c r="S40" s="68" t="str">
        <f t="shared" si="33"/>
        <v>-</v>
      </c>
      <c r="T40" s="73"/>
      <c r="U40" s="73"/>
      <c r="V40" s="68" t="str">
        <f t="shared" si="34"/>
        <v>-</v>
      </c>
    </row>
    <row r="41" spans="1:22">
      <c r="A41" s="69"/>
      <c r="B41" s="67" t="s">
        <v>86</v>
      </c>
      <c r="C41" s="386"/>
      <c r="D41" s="385"/>
      <c r="E41" s="63"/>
      <c r="F41" s="63"/>
      <c r="G41" s="68" t="str">
        <f t="shared" si="29"/>
        <v>-</v>
      </c>
      <c r="H41" s="73"/>
      <c r="I41" s="73"/>
      <c r="J41" s="68" t="str">
        <f t="shared" si="30"/>
        <v>-</v>
      </c>
      <c r="K41" s="73"/>
      <c r="L41" s="73"/>
      <c r="M41" s="68" t="str">
        <f t="shared" si="31"/>
        <v>-</v>
      </c>
      <c r="N41" s="73"/>
      <c r="O41" s="73"/>
      <c r="P41" s="68" t="str">
        <f t="shared" si="32"/>
        <v>-</v>
      </c>
      <c r="Q41" s="73"/>
      <c r="R41" s="73"/>
      <c r="S41" s="68" t="str">
        <f t="shared" si="33"/>
        <v>-</v>
      </c>
      <c r="T41" s="73"/>
      <c r="U41" s="73"/>
      <c r="V41" s="68" t="str">
        <f t="shared" si="34"/>
        <v>-</v>
      </c>
    </row>
    <row r="42" spans="1:22">
      <c r="A42" s="69"/>
      <c r="B42" s="67" t="s">
        <v>87</v>
      </c>
      <c r="C42" s="386"/>
      <c r="D42" s="385"/>
      <c r="E42" s="70"/>
      <c r="F42" s="70"/>
      <c r="G42" s="68" t="str">
        <f t="shared" si="29"/>
        <v>-</v>
      </c>
      <c r="H42" s="71"/>
      <c r="I42" s="71"/>
      <c r="J42" s="68" t="str">
        <f t="shared" si="30"/>
        <v>-</v>
      </c>
      <c r="K42" s="71"/>
      <c r="L42" s="73">
        <f>R42-F42</f>
        <v>3</v>
      </c>
      <c r="M42" s="68" t="str">
        <f t="shared" si="31"/>
        <v>-</v>
      </c>
      <c r="N42" s="71"/>
      <c r="O42" s="73">
        <f>U42-I42</f>
        <v>3</v>
      </c>
      <c r="P42" s="68" t="str">
        <f t="shared" si="32"/>
        <v>-</v>
      </c>
      <c r="Q42" s="71"/>
      <c r="R42" s="71">
        <v>3</v>
      </c>
      <c r="S42" s="68" t="str">
        <f t="shared" si="33"/>
        <v>-</v>
      </c>
      <c r="T42" s="71"/>
      <c r="U42" s="71">
        <v>3</v>
      </c>
      <c r="V42" s="68" t="str">
        <f t="shared" si="34"/>
        <v>-</v>
      </c>
    </row>
    <row r="43" spans="1:22" ht="31.5">
      <c r="A43" s="69"/>
      <c r="B43" s="67" t="s">
        <v>88</v>
      </c>
      <c r="C43" s="386"/>
      <c r="D43" s="385"/>
      <c r="E43" s="70"/>
      <c r="F43" s="70"/>
      <c r="G43" s="68" t="str">
        <f t="shared" si="29"/>
        <v>-</v>
      </c>
      <c r="H43" s="70"/>
      <c r="I43" s="70"/>
      <c r="J43" s="68" t="str">
        <f t="shared" si="30"/>
        <v>-</v>
      </c>
      <c r="K43" s="70"/>
      <c r="L43" s="70"/>
      <c r="M43" s="68" t="str">
        <f t="shared" si="31"/>
        <v>-</v>
      </c>
      <c r="N43" s="70"/>
      <c r="O43" s="70"/>
      <c r="P43" s="68" t="str">
        <f t="shared" si="32"/>
        <v>-</v>
      </c>
      <c r="Q43" s="70"/>
      <c r="R43" s="70"/>
      <c r="S43" s="68" t="str">
        <f t="shared" si="33"/>
        <v>-</v>
      </c>
      <c r="T43" s="70"/>
      <c r="U43" s="70"/>
      <c r="V43" s="68" t="str">
        <f t="shared" si="34"/>
        <v>-</v>
      </c>
    </row>
    <row r="44" spans="1:22" ht="30" customHeight="1">
      <c r="A44" s="69"/>
      <c r="B44" s="74" t="s">
        <v>101</v>
      </c>
      <c r="C44" s="386">
        <v>78.400000000000006</v>
      </c>
      <c r="D44" s="385">
        <v>1</v>
      </c>
      <c r="E44" s="84">
        <f>SUM(E46:E50)</f>
        <v>0</v>
      </c>
      <c r="F44" s="84">
        <f t="shared" ref="F44:O44" si="35">SUM(F46:F50)</f>
        <v>0</v>
      </c>
      <c r="G44" s="56" t="str">
        <f t="shared" si="29"/>
        <v>-</v>
      </c>
      <c r="H44" s="84">
        <f>SUM(H46:H50)</f>
        <v>0</v>
      </c>
      <c r="I44" s="84">
        <f t="shared" si="35"/>
        <v>0</v>
      </c>
      <c r="J44" s="56" t="str">
        <f t="shared" si="30"/>
        <v>-</v>
      </c>
      <c r="K44" s="84">
        <f t="shared" si="35"/>
        <v>0</v>
      </c>
      <c r="L44" s="84">
        <f t="shared" si="35"/>
        <v>0</v>
      </c>
      <c r="M44" s="56" t="str">
        <f t="shared" si="31"/>
        <v>-</v>
      </c>
      <c r="N44" s="84">
        <f t="shared" si="35"/>
        <v>0</v>
      </c>
      <c r="O44" s="84">
        <f t="shared" si="35"/>
        <v>0</v>
      </c>
      <c r="P44" s="56" t="str">
        <f t="shared" si="32"/>
        <v>-</v>
      </c>
      <c r="Q44" s="84">
        <f>SUM(Q46:Q50)</f>
        <v>0</v>
      </c>
      <c r="R44" s="84">
        <f>SUM(R46:R50)</f>
        <v>0</v>
      </c>
      <c r="S44" s="56" t="str">
        <f t="shared" si="33"/>
        <v>-</v>
      </c>
      <c r="T44" s="84">
        <f>SUM(T46:T50)</f>
        <v>0</v>
      </c>
      <c r="U44" s="84">
        <f>SUM(U46:U50)</f>
        <v>0</v>
      </c>
      <c r="V44" s="56" t="str">
        <f t="shared" si="34"/>
        <v>-</v>
      </c>
    </row>
    <row r="45" spans="1:22">
      <c r="A45" s="69"/>
      <c r="B45" s="66" t="s">
        <v>10</v>
      </c>
      <c r="C45" s="386"/>
      <c r="D45" s="385"/>
      <c r="E45" s="70"/>
      <c r="F45" s="70"/>
      <c r="G45" s="87"/>
      <c r="H45" s="71"/>
      <c r="I45" s="71"/>
      <c r="J45" s="88"/>
      <c r="K45" s="71"/>
      <c r="L45" s="71"/>
      <c r="M45" s="88"/>
      <c r="N45" s="71"/>
      <c r="O45" s="71"/>
      <c r="P45" s="88"/>
      <c r="Q45" s="71"/>
      <c r="R45" s="71"/>
      <c r="S45" s="88"/>
      <c r="T45" s="71"/>
      <c r="U45" s="71"/>
      <c r="V45" s="88"/>
    </row>
    <row r="46" spans="1:22">
      <c r="A46" s="69"/>
      <c r="B46" s="67" t="s">
        <v>84</v>
      </c>
      <c r="C46" s="386"/>
      <c r="D46" s="385"/>
      <c r="E46" s="63"/>
      <c r="F46" s="63"/>
      <c r="G46" s="68" t="str">
        <f>IF(E46=0,"-",F46/E46)</f>
        <v>-</v>
      </c>
      <c r="H46" s="73"/>
      <c r="I46" s="73"/>
      <c r="J46" s="68" t="str">
        <f>IF(H46=0,"-",I46/H46)</f>
        <v>-</v>
      </c>
      <c r="K46" s="73"/>
      <c r="L46" s="73"/>
      <c r="M46" s="68" t="str">
        <f>IF(K46=0,"-",L46/K46)</f>
        <v>-</v>
      </c>
      <c r="N46" s="73"/>
      <c r="O46" s="73"/>
      <c r="P46" s="68" t="str">
        <f>IF(N46=0,"-",O46/N46)</f>
        <v>-</v>
      </c>
      <c r="Q46" s="73"/>
      <c r="R46" s="73"/>
      <c r="S46" s="68" t="str">
        <f>IF(Q46=0,"-",R46/Q46)</f>
        <v>-</v>
      </c>
      <c r="T46" s="73"/>
      <c r="U46" s="73"/>
      <c r="V46" s="68" t="str">
        <f>IF(T46=0,"-",U46/T46)</f>
        <v>-</v>
      </c>
    </row>
    <row r="47" spans="1:22">
      <c r="A47" s="69"/>
      <c r="B47" s="67" t="s">
        <v>85</v>
      </c>
      <c r="C47" s="386"/>
      <c r="D47" s="385"/>
      <c r="E47" s="63"/>
      <c r="F47" s="63"/>
      <c r="G47" s="68" t="str">
        <f>IF(E47=0,"-",F47/E47)</f>
        <v>-</v>
      </c>
      <c r="H47" s="73"/>
      <c r="I47" s="73"/>
      <c r="J47" s="68" t="str">
        <f>IF(H47=0,"-",I47/H47)</f>
        <v>-</v>
      </c>
      <c r="K47" s="73"/>
      <c r="L47" s="73"/>
      <c r="M47" s="68" t="str">
        <f>IF(K47=0,"-",L47/K47)</f>
        <v>-</v>
      </c>
      <c r="N47" s="73"/>
      <c r="O47" s="73"/>
      <c r="P47" s="68" t="str">
        <f>IF(N47=0,"-",O47/N47)</f>
        <v>-</v>
      </c>
      <c r="Q47" s="73"/>
      <c r="R47" s="73"/>
      <c r="S47" s="68" t="str">
        <f>IF(Q47=0,"-",R47/Q47)</f>
        <v>-</v>
      </c>
      <c r="T47" s="73"/>
      <c r="U47" s="73"/>
      <c r="V47" s="68" t="str">
        <f>IF(T47=0,"-",U47/T47)</f>
        <v>-</v>
      </c>
    </row>
    <row r="48" spans="1:22">
      <c r="A48" s="69"/>
      <c r="B48" s="67" t="s">
        <v>86</v>
      </c>
      <c r="C48" s="386"/>
      <c r="D48" s="385"/>
      <c r="E48" s="63"/>
      <c r="F48" s="63"/>
      <c r="G48" s="68" t="str">
        <f>IF(E48=0,"-",F48/E48)</f>
        <v>-</v>
      </c>
      <c r="H48" s="73"/>
      <c r="I48" s="73"/>
      <c r="J48" s="68" t="str">
        <f>IF(H48=0,"-",I48/H48)</f>
        <v>-</v>
      </c>
      <c r="K48" s="73"/>
      <c r="L48" s="73"/>
      <c r="M48" s="68" t="str">
        <f>IF(K48=0,"-",L48/K48)</f>
        <v>-</v>
      </c>
      <c r="N48" s="73"/>
      <c r="O48" s="73"/>
      <c r="P48" s="68" t="str">
        <f>IF(N48=0,"-",O48/N48)</f>
        <v>-</v>
      </c>
      <c r="Q48" s="73"/>
      <c r="R48" s="73"/>
      <c r="S48" s="68" t="str">
        <f>IF(Q48=0,"-",R48/Q48)</f>
        <v>-</v>
      </c>
      <c r="T48" s="73"/>
      <c r="U48" s="73"/>
      <c r="V48" s="68" t="str">
        <f>IF(T48=0,"-",U48/T48)</f>
        <v>-</v>
      </c>
    </row>
    <row r="49" spans="1:22">
      <c r="A49" s="69"/>
      <c r="B49" s="67" t="s">
        <v>87</v>
      </c>
      <c r="C49" s="386"/>
      <c r="D49" s="385"/>
      <c r="E49" s="70"/>
      <c r="F49" s="70"/>
      <c r="G49" s="68" t="str">
        <f>IF(E49=0,"-",F49/E49)</f>
        <v>-</v>
      </c>
      <c r="H49" s="71"/>
      <c r="I49" s="71"/>
      <c r="J49" s="68" t="str">
        <f>IF(H49=0,"-",I49/H49)</f>
        <v>-</v>
      </c>
      <c r="K49" s="71"/>
      <c r="L49" s="71"/>
      <c r="M49" s="68" t="str">
        <f>IF(K49=0,"-",L49/K49)</f>
        <v>-</v>
      </c>
      <c r="N49" s="71"/>
      <c r="O49" s="71"/>
      <c r="P49" s="68" t="str">
        <f>IF(N49=0,"-",O49/N49)</f>
        <v>-</v>
      </c>
      <c r="Q49" s="71"/>
      <c r="R49" s="71"/>
      <c r="S49" s="68" t="str">
        <f>IF(Q49=0,"-",R49/Q49)</f>
        <v>-</v>
      </c>
      <c r="T49" s="71"/>
      <c r="U49" s="71"/>
      <c r="V49" s="68" t="str">
        <f>IF(T49=0,"-",U49/T49)</f>
        <v>-</v>
      </c>
    </row>
    <row r="50" spans="1:22" ht="31.5">
      <c r="A50" s="69"/>
      <c r="B50" s="67" t="s">
        <v>88</v>
      </c>
      <c r="C50" s="386"/>
      <c r="D50" s="385"/>
      <c r="E50" s="70"/>
      <c r="F50" s="70"/>
      <c r="G50" s="68" t="str">
        <f>IF(E50=0,"-",F50/E50)</f>
        <v>-</v>
      </c>
      <c r="H50" s="70"/>
      <c r="I50" s="70"/>
      <c r="J50" s="68" t="str">
        <f>IF(H50=0,"-",I50/H50)</f>
        <v>-</v>
      </c>
      <c r="K50" s="70"/>
      <c r="L50" s="70"/>
      <c r="M50" s="68" t="str">
        <f>IF(K50=0,"-",L50/K50)</f>
        <v>-</v>
      </c>
      <c r="N50" s="70"/>
      <c r="O50" s="70"/>
      <c r="P50" s="68" t="str">
        <f>IF(N50=0,"-",O50/N50)</f>
        <v>-</v>
      </c>
      <c r="Q50" s="70"/>
      <c r="R50" s="70"/>
      <c r="S50" s="68" t="str">
        <f>IF(Q50=0,"-",R50/Q50)</f>
        <v>-</v>
      </c>
      <c r="T50" s="70"/>
      <c r="U50" s="70"/>
      <c r="V50" s="68" t="str">
        <f>IF(T50=0,"-",U50/T50)</f>
        <v>-</v>
      </c>
    </row>
    <row r="51" spans="1:22" ht="15.75" customHeight="1">
      <c r="A51" s="390" t="s">
        <v>30</v>
      </c>
      <c r="B51" s="391"/>
      <c r="C51" s="391"/>
      <c r="D51" s="391"/>
      <c r="E51" s="391"/>
      <c r="F51" s="391"/>
      <c r="G51" s="391"/>
      <c r="H51" s="391"/>
      <c r="I51" s="391"/>
      <c r="J51" s="391"/>
      <c r="K51" s="391"/>
      <c r="L51" s="391"/>
      <c r="M51" s="391"/>
      <c r="N51" s="391"/>
      <c r="O51" s="391"/>
      <c r="P51" s="391"/>
      <c r="Q51" s="391"/>
      <c r="R51" s="391"/>
      <c r="S51" s="391"/>
      <c r="T51" s="391"/>
      <c r="U51" s="391"/>
      <c r="V51" s="392"/>
    </row>
    <row r="52" spans="1:22" ht="30" customHeight="1">
      <c r="A52" s="69"/>
      <c r="B52" s="74" t="s">
        <v>31</v>
      </c>
      <c r="C52" s="386">
        <v>2.1</v>
      </c>
      <c r="D52" s="385">
        <v>1</v>
      </c>
      <c r="E52" s="84">
        <f>SUM(E54:E58)</f>
        <v>0</v>
      </c>
      <c r="F52" s="84">
        <f t="shared" ref="F52:O52" si="36">SUM(F54:F58)</f>
        <v>2.1</v>
      </c>
      <c r="G52" s="56" t="str">
        <f>IF(E52=0,"-",F52/E52)</f>
        <v>-</v>
      </c>
      <c r="H52" s="84">
        <f>SUM(H54:H58)</f>
        <v>0</v>
      </c>
      <c r="I52" s="84">
        <f t="shared" si="36"/>
        <v>0</v>
      </c>
      <c r="J52" s="56" t="str">
        <f>IF(H52=0,"-",I52/H52)</f>
        <v>-</v>
      </c>
      <c r="K52" s="84">
        <f t="shared" si="36"/>
        <v>0</v>
      </c>
      <c r="L52" s="84">
        <f t="shared" si="36"/>
        <v>0</v>
      </c>
      <c r="M52" s="56" t="str">
        <f>IF(K52=0,"-",L52/K52)</f>
        <v>-</v>
      </c>
      <c r="N52" s="84">
        <f t="shared" si="36"/>
        <v>0</v>
      </c>
      <c r="O52" s="84">
        <f t="shared" si="36"/>
        <v>0.3</v>
      </c>
      <c r="P52" s="56" t="str">
        <f>IF(N52=0,"-",O52/N52)</f>
        <v>-</v>
      </c>
      <c r="Q52" s="84">
        <f>SUM(Q54:Q58)</f>
        <v>0</v>
      </c>
      <c r="R52" s="84">
        <f>SUM(R54:R58)</f>
        <v>2.1</v>
      </c>
      <c r="S52" s="56" t="str">
        <f>IF(Q52=0,"-",R52/Q52)</f>
        <v>-</v>
      </c>
      <c r="T52" s="84">
        <f>SUM(T54:T58)</f>
        <v>0</v>
      </c>
      <c r="U52" s="84">
        <f>SUM(U54:U58)</f>
        <v>0.3</v>
      </c>
      <c r="V52" s="56" t="str">
        <f>IF(T52=0,"-",U52/T52)</f>
        <v>-</v>
      </c>
    </row>
    <row r="53" spans="1:22">
      <c r="A53" s="69"/>
      <c r="B53" s="66" t="s">
        <v>10</v>
      </c>
      <c r="C53" s="386"/>
      <c r="D53" s="385"/>
      <c r="E53" s="70"/>
      <c r="F53" s="70"/>
      <c r="G53" s="87"/>
      <c r="H53" s="71"/>
      <c r="I53" s="71"/>
      <c r="J53" s="88"/>
      <c r="K53" s="71"/>
      <c r="L53" s="71"/>
      <c r="M53" s="88"/>
      <c r="N53" s="71"/>
      <c r="O53" s="71"/>
      <c r="P53" s="88"/>
      <c r="Q53" s="71"/>
      <c r="R53" s="71"/>
      <c r="S53" s="88"/>
      <c r="T53" s="71"/>
      <c r="U53" s="71"/>
      <c r="V53" s="88"/>
    </row>
    <row r="54" spans="1:22">
      <c r="A54" s="69"/>
      <c r="B54" s="67" t="s">
        <v>84</v>
      </c>
      <c r="C54" s="386"/>
      <c r="D54" s="385"/>
      <c r="E54" s="63"/>
      <c r="F54" s="63"/>
      <c r="G54" s="68" t="str">
        <f t="shared" ref="G54:G59" si="37">IF(E54=0,"-",F54/E54)</f>
        <v>-</v>
      </c>
      <c r="H54" s="73"/>
      <c r="I54" s="73"/>
      <c r="J54" s="68" t="str">
        <f t="shared" ref="J54:J59" si="38">IF(H54=0,"-",I54/H54)</f>
        <v>-</v>
      </c>
      <c r="K54" s="73"/>
      <c r="L54" s="73"/>
      <c r="M54" s="68" t="str">
        <f t="shared" ref="M54:M59" si="39">IF(K54=0,"-",L54/K54)</f>
        <v>-</v>
      </c>
      <c r="N54" s="73"/>
      <c r="O54" s="73"/>
      <c r="P54" s="68" t="str">
        <f t="shared" ref="P54:P59" si="40">IF(N54=0,"-",O54/N54)</f>
        <v>-</v>
      </c>
      <c r="Q54" s="73"/>
      <c r="R54" s="73"/>
      <c r="S54" s="68" t="str">
        <f t="shared" ref="S54:S59" si="41">IF(Q54=0,"-",R54/Q54)</f>
        <v>-</v>
      </c>
      <c r="T54" s="73"/>
      <c r="U54" s="73"/>
      <c r="V54" s="68" t="str">
        <f t="shared" ref="V54:V59" si="42">IF(T54=0,"-",U54/T54)</f>
        <v>-</v>
      </c>
    </row>
    <row r="55" spans="1:22">
      <c r="A55" s="69"/>
      <c r="B55" s="67" t="s">
        <v>85</v>
      </c>
      <c r="C55" s="386"/>
      <c r="D55" s="385"/>
      <c r="E55" s="63"/>
      <c r="F55" s="63"/>
      <c r="G55" s="68" t="str">
        <f t="shared" si="37"/>
        <v>-</v>
      </c>
      <c r="H55" s="73"/>
      <c r="I55" s="73"/>
      <c r="J55" s="68" t="str">
        <f t="shared" si="38"/>
        <v>-</v>
      </c>
      <c r="K55" s="73"/>
      <c r="L55" s="73"/>
      <c r="M55" s="68" t="str">
        <f t="shared" si="39"/>
        <v>-</v>
      </c>
      <c r="N55" s="73"/>
      <c r="O55" s="73"/>
      <c r="P55" s="68" t="str">
        <f t="shared" si="40"/>
        <v>-</v>
      </c>
      <c r="Q55" s="73"/>
      <c r="R55" s="73"/>
      <c r="S55" s="68" t="str">
        <f t="shared" si="41"/>
        <v>-</v>
      </c>
      <c r="T55" s="73"/>
      <c r="U55" s="73"/>
      <c r="V55" s="68" t="str">
        <f t="shared" si="42"/>
        <v>-</v>
      </c>
    </row>
    <row r="56" spans="1:22">
      <c r="A56" s="69"/>
      <c r="B56" s="67" t="s">
        <v>86</v>
      </c>
      <c r="C56" s="386"/>
      <c r="D56" s="385"/>
      <c r="E56" s="63"/>
      <c r="F56" s="63"/>
      <c r="G56" s="68" t="str">
        <f t="shared" si="37"/>
        <v>-</v>
      </c>
      <c r="H56" s="73"/>
      <c r="I56" s="73"/>
      <c r="J56" s="68" t="str">
        <f t="shared" si="38"/>
        <v>-</v>
      </c>
      <c r="K56" s="73"/>
      <c r="L56" s="73"/>
      <c r="M56" s="68" t="str">
        <f t="shared" si="39"/>
        <v>-</v>
      </c>
      <c r="N56" s="73"/>
      <c r="O56" s="73"/>
      <c r="P56" s="68" t="str">
        <f t="shared" si="40"/>
        <v>-</v>
      </c>
      <c r="Q56" s="73"/>
      <c r="R56" s="73"/>
      <c r="S56" s="68" t="str">
        <f t="shared" si="41"/>
        <v>-</v>
      </c>
      <c r="T56" s="73"/>
      <c r="U56" s="73"/>
      <c r="V56" s="68" t="str">
        <f t="shared" si="42"/>
        <v>-</v>
      </c>
    </row>
    <row r="57" spans="1:22">
      <c r="A57" s="69"/>
      <c r="B57" s="67" t="s">
        <v>87</v>
      </c>
      <c r="C57" s="386"/>
      <c r="D57" s="385"/>
      <c r="E57" s="70"/>
      <c r="F57" s="70">
        <v>2.1</v>
      </c>
      <c r="G57" s="68" t="str">
        <f t="shared" si="37"/>
        <v>-</v>
      </c>
      <c r="H57" s="71"/>
      <c r="I57" s="71"/>
      <c r="J57" s="68" t="str">
        <f t="shared" si="38"/>
        <v>-</v>
      </c>
      <c r="K57" s="71"/>
      <c r="L57" s="73">
        <f>R57-F57</f>
        <v>0</v>
      </c>
      <c r="M57" s="68" t="str">
        <f t="shared" si="39"/>
        <v>-</v>
      </c>
      <c r="N57" s="71"/>
      <c r="O57" s="73">
        <f>U57-I57</f>
        <v>0.3</v>
      </c>
      <c r="P57" s="68" t="str">
        <f t="shared" si="40"/>
        <v>-</v>
      </c>
      <c r="Q57" s="71"/>
      <c r="R57" s="71">
        <v>2.1</v>
      </c>
      <c r="S57" s="68" t="str">
        <f t="shared" si="41"/>
        <v>-</v>
      </c>
      <c r="T57" s="71"/>
      <c r="U57" s="71">
        <v>0.3</v>
      </c>
      <c r="V57" s="68" t="str">
        <f t="shared" si="42"/>
        <v>-</v>
      </c>
    </row>
    <row r="58" spans="1:22" ht="31.5">
      <c r="A58" s="69"/>
      <c r="B58" s="67" t="s">
        <v>88</v>
      </c>
      <c r="C58" s="386"/>
      <c r="D58" s="385"/>
      <c r="E58" s="70"/>
      <c r="F58" s="70"/>
      <c r="G58" s="68" t="str">
        <f t="shared" si="37"/>
        <v>-</v>
      </c>
      <c r="H58" s="70"/>
      <c r="I58" s="70"/>
      <c r="J58" s="68" t="str">
        <f t="shared" si="38"/>
        <v>-</v>
      </c>
      <c r="K58" s="70"/>
      <c r="L58" s="70"/>
      <c r="M58" s="68" t="str">
        <f t="shared" si="39"/>
        <v>-</v>
      </c>
      <c r="N58" s="70"/>
      <c r="O58" s="70"/>
      <c r="P58" s="68" t="str">
        <f t="shared" si="40"/>
        <v>-</v>
      </c>
      <c r="Q58" s="70"/>
      <c r="R58" s="70"/>
      <c r="S58" s="68" t="str">
        <f t="shared" si="41"/>
        <v>-</v>
      </c>
      <c r="T58" s="70"/>
      <c r="U58" s="70"/>
      <c r="V58" s="68" t="str">
        <f t="shared" si="42"/>
        <v>-</v>
      </c>
    </row>
    <row r="59" spans="1:22" ht="50.1" customHeight="1">
      <c r="A59" s="69"/>
      <c r="B59" s="74" t="s">
        <v>32</v>
      </c>
      <c r="C59" s="386">
        <v>2.7</v>
      </c>
      <c r="D59" s="385">
        <v>1</v>
      </c>
      <c r="E59" s="84">
        <f>SUM(E61:E65)</f>
        <v>0</v>
      </c>
      <c r="F59" s="84">
        <f t="shared" ref="F59:O59" si="43">SUM(F61:F65)</f>
        <v>0</v>
      </c>
      <c r="G59" s="56" t="str">
        <f t="shared" si="37"/>
        <v>-</v>
      </c>
      <c r="H59" s="84">
        <f>SUM(H61:H65)</f>
        <v>0</v>
      </c>
      <c r="I59" s="84">
        <f t="shared" si="43"/>
        <v>0</v>
      </c>
      <c r="J59" s="56" t="str">
        <f t="shared" si="38"/>
        <v>-</v>
      </c>
      <c r="K59" s="84">
        <f t="shared" si="43"/>
        <v>0</v>
      </c>
      <c r="L59" s="84">
        <f t="shared" si="43"/>
        <v>0</v>
      </c>
      <c r="M59" s="56" t="str">
        <f t="shared" si="39"/>
        <v>-</v>
      </c>
      <c r="N59" s="84">
        <f t="shared" si="43"/>
        <v>0</v>
      </c>
      <c r="O59" s="84">
        <f t="shared" si="43"/>
        <v>0</v>
      </c>
      <c r="P59" s="56" t="str">
        <f t="shared" si="40"/>
        <v>-</v>
      </c>
      <c r="Q59" s="84">
        <f>SUM(Q61:Q65)</f>
        <v>0</v>
      </c>
      <c r="R59" s="84">
        <f>SUM(R61:R65)</f>
        <v>0</v>
      </c>
      <c r="S59" s="56" t="str">
        <f t="shared" si="41"/>
        <v>-</v>
      </c>
      <c r="T59" s="84">
        <f>SUM(T61:T65)</f>
        <v>0</v>
      </c>
      <c r="U59" s="84">
        <f>SUM(U61:U65)</f>
        <v>0</v>
      </c>
      <c r="V59" s="56" t="str">
        <f t="shared" si="42"/>
        <v>-</v>
      </c>
    </row>
    <row r="60" spans="1:22">
      <c r="A60" s="69"/>
      <c r="B60" s="66" t="s">
        <v>10</v>
      </c>
      <c r="C60" s="386"/>
      <c r="D60" s="385"/>
      <c r="E60" s="70"/>
      <c r="F60" s="70"/>
      <c r="G60" s="87"/>
      <c r="H60" s="71"/>
      <c r="I60" s="71"/>
      <c r="J60" s="88"/>
      <c r="K60" s="71"/>
      <c r="L60" s="71"/>
      <c r="M60" s="88"/>
      <c r="N60" s="71"/>
      <c r="O60" s="71"/>
      <c r="P60" s="88"/>
      <c r="Q60" s="71"/>
      <c r="R60" s="71"/>
      <c r="S60" s="88"/>
      <c r="T60" s="71"/>
      <c r="U60" s="71"/>
      <c r="V60" s="88"/>
    </row>
    <row r="61" spans="1:22">
      <c r="A61" s="69"/>
      <c r="B61" s="67" t="s">
        <v>84</v>
      </c>
      <c r="C61" s="386"/>
      <c r="D61" s="385"/>
      <c r="E61" s="63"/>
      <c r="F61" s="63"/>
      <c r="G61" s="68" t="str">
        <f>IF(E61=0,"-",F61/E61)</f>
        <v>-</v>
      </c>
      <c r="H61" s="73"/>
      <c r="I61" s="73"/>
      <c r="J61" s="68" t="str">
        <f>IF(H61=0,"-",I61/H61)</f>
        <v>-</v>
      </c>
      <c r="K61" s="73"/>
      <c r="L61" s="73"/>
      <c r="M61" s="68" t="str">
        <f>IF(K61=0,"-",L61/K61)</f>
        <v>-</v>
      </c>
      <c r="N61" s="73"/>
      <c r="O61" s="73"/>
      <c r="P61" s="68" t="str">
        <f>IF(N61=0,"-",O61/N61)</f>
        <v>-</v>
      </c>
      <c r="Q61" s="73"/>
      <c r="R61" s="73"/>
      <c r="S61" s="68" t="str">
        <f>IF(Q61=0,"-",R61/Q61)</f>
        <v>-</v>
      </c>
      <c r="T61" s="73"/>
      <c r="U61" s="73"/>
      <c r="V61" s="68" t="str">
        <f>IF(T61=0,"-",U61/T61)</f>
        <v>-</v>
      </c>
    </row>
    <row r="62" spans="1:22">
      <c r="A62" s="69"/>
      <c r="B62" s="67" t="s">
        <v>85</v>
      </c>
      <c r="C62" s="386"/>
      <c r="D62" s="385"/>
      <c r="E62" s="63"/>
      <c r="F62" s="63"/>
      <c r="G62" s="68" t="str">
        <f>IF(E62=0,"-",F62/E62)</f>
        <v>-</v>
      </c>
      <c r="H62" s="73"/>
      <c r="I62" s="73"/>
      <c r="J62" s="68" t="str">
        <f>IF(H62=0,"-",I62/H62)</f>
        <v>-</v>
      </c>
      <c r="K62" s="73"/>
      <c r="L62" s="73"/>
      <c r="M62" s="68" t="str">
        <f>IF(K62=0,"-",L62/K62)</f>
        <v>-</v>
      </c>
      <c r="N62" s="73"/>
      <c r="O62" s="73"/>
      <c r="P62" s="68" t="str">
        <f>IF(N62=0,"-",O62/N62)</f>
        <v>-</v>
      </c>
      <c r="Q62" s="73"/>
      <c r="R62" s="73"/>
      <c r="S62" s="68" t="str">
        <f>IF(Q62=0,"-",R62/Q62)</f>
        <v>-</v>
      </c>
      <c r="T62" s="73"/>
      <c r="U62" s="73"/>
      <c r="V62" s="68" t="str">
        <f>IF(T62=0,"-",U62/T62)</f>
        <v>-</v>
      </c>
    </row>
    <row r="63" spans="1:22">
      <c r="A63" s="69"/>
      <c r="B63" s="67" t="s">
        <v>86</v>
      </c>
      <c r="C63" s="386"/>
      <c r="D63" s="385"/>
      <c r="E63" s="63"/>
      <c r="F63" s="63"/>
      <c r="G63" s="68" t="str">
        <f>IF(E63=0,"-",F63/E63)</f>
        <v>-</v>
      </c>
      <c r="H63" s="73"/>
      <c r="I63" s="73"/>
      <c r="J63" s="68" t="str">
        <f>IF(H63=0,"-",I63/H63)</f>
        <v>-</v>
      </c>
      <c r="K63" s="73"/>
      <c r="L63" s="73"/>
      <c r="M63" s="68" t="str">
        <f>IF(K63=0,"-",L63/K63)</f>
        <v>-</v>
      </c>
      <c r="N63" s="73"/>
      <c r="O63" s="73"/>
      <c r="P63" s="68" t="str">
        <f>IF(N63=0,"-",O63/N63)</f>
        <v>-</v>
      </c>
      <c r="Q63" s="73"/>
      <c r="R63" s="73"/>
      <c r="S63" s="68" t="str">
        <f>IF(Q63=0,"-",R63/Q63)</f>
        <v>-</v>
      </c>
      <c r="T63" s="73"/>
      <c r="U63" s="73"/>
      <c r="V63" s="68" t="str">
        <f>IF(T63=0,"-",U63/T63)</f>
        <v>-</v>
      </c>
    </row>
    <row r="64" spans="1:22">
      <c r="A64" s="69"/>
      <c r="B64" s="67" t="s">
        <v>87</v>
      </c>
      <c r="C64" s="386"/>
      <c r="D64" s="385"/>
      <c r="E64" s="70"/>
      <c r="F64" s="70"/>
      <c r="G64" s="68" t="str">
        <f>IF(E64=0,"-",F64/E64)</f>
        <v>-</v>
      </c>
      <c r="H64" s="71"/>
      <c r="I64" s="71"/>
      <c r="J64" s="68" t="str">
        <f>IF(H64=0,"-",I64/H64)</f>
        <v>-</v>
      </c>
      <c r="K64" s="71"/>
      <c r="L64" s="71"/>
      <c r="M64" s="68" t="str">
        <f>IF(K64=0,"-",L64/K64)</f>
        <v>-</v>
      </c>
      <c r="N64" s="71"/>
      <c r="O64" s="71"/>
      <c r="P64" s="68" t="str">
        <f>IF(N64=0,"-",O64/N64)</f>
        <v>-</v>
      </c>
      <c r="Q64" s="71"/>
      <c r="R64" s="71"/>
      <c r="S64" s="68" t="str">
        <f>IF(Q64=0,"-",R64/Q64)</f>
        <v>-</v>
      </c>
      <c r="T64" s="71"/>
      <c r="U64" s="71"/>
      <c r="V64" s="68" t="str">
        <f>IF(T64=0,"-",U64/T64)</f>
        <v>-</v>
      </c>
    </row>
    <row r="65" spans="1:22" ht="31.5">
      <c r="A65" s="69"/>
      <c r="B65" s="67" t="s">
        <v>88</v>
      </c>
      <c r="C65" s="386"/>
      <c r="D65" s="385"/>
      <c r="E65" s="70"/>
      <c r="F65" s="70"/>
      <c r="G65" s="68" t="str">
        <f>IF(E65=0,"-",F65/E65)</f>
        <v>-</v>
      </c>
      <c r="H65" s="70"/>
      <c r="I65" s="70"/>
      <c r="J65" s="68" t="str">
        <f>IF(H65=0,"-",I65/H65)</f>
        <v>-</v>
      </c>
      <c r="K65" s="70"/>
      <c r="L65" s="70"/>
      <c r="M65" s="68" t="str">
        <f>IF(K65=0,"-",L65/K65)</f>
        <v>-</v>
      </c>
      <c r="N65" s="70"/>
      <c r="O65" s="70"/>
      <c r="P65" s="68" t="str">
        <f>IF(N65=0,"-",O65/N65)</f>
        <v>-</v>
      </c>
      <c r="Q65" s="70"/>
      <c r="R65" s="70"/>
      <c r="S65" s="68" t="str">
        <f>IF(Q65=0,"-",R65/Q65)</f>
        <v>-</v>
      </c>
      <c r="T65" s="70"/>
      <c r="U65" s="70"/>
      <c r="V65" s="68" t="str">
        <f>IF(T65=0,"-",U65/T65)</f>
        <v>-</v>
      </c>
    </row>
    <row r="66" spans="1:22" ht="15.75" customHeight="1">
      <c r="A66" s="390" t="s">
        <v>33</v>
      </c>
      <c r="B66" s="391"/>
      <c r="C66" s="391"/>
      <c r="D66" s="391"/>
      <c r="E66" s="391"/>
      <c r="F66" s="391"/>
      <c r="G66" s="391"/>
      <c r="H66" s="391"/>
      <c r="I66" s="391"/>
      <c r="J66" s="391"/>
      <c r="K66" s="391"/>
      <c r="L66" s="391"/>
      <c r="M66" s="391"/>
      <c r="N66" s="391"/>
      <c r="O66" s="391"/>
      <c r="P66" s="391"/>
      <c r="Q66" s="391"/>
      <c r="R66" s="391"/>
      <c r="S66" s="391"/>
      <c r="T66" s="391"/>
      <c r="U66" s="391"/>
      <c r="V66" s="392"/>
    </row>
    <row r="67" spans="1:22" ht="50.1" customHeight="1">
      <c r="A67" s="69"/>
      <c r="B67" s="74" t="s">
        <v>34</v>
      </c>
      <c r="C67" s="386">
        <v>3.5</v>
      </c>
      <c r="D67" s="385">
        <v>1</v>
      </c>
      <c r="E67" s="84">
        <f>SUM(E69:E73)</f>
        <v>0</v>
      </c>
      <c r="F67" s="84">
        <f t="shared" ref="F67:O67" si="44">SUM(F69:F73)</f>
        <v>3.5</v>
      </c>
      <c r="G67" s="56" t="str">
        <f>IF(E67=0,"-",F67/E67)</f>
        <v>-</v>
      </c>
      <c r="H67" s="84">
        <f>SUM(H69:H73)</f>
        <v>0</v>
      </c>
      <c r="I67" s="84">
        <f t="shared" si="44"/>
        <v>0.06</v>
      </c>
      <c r="J67" s="56" t="str">
        <f>IF(H67=0,"-",I67/H67)</f>
        <v>-</v>
      </c>
      <c r="K67" s="84">
        <f t="shared" si="44"/>
        <v>0</v>
      </c>
      <c r="L67" s="84">
        <f t="shared" si="44"/>
        <v>0</v>
      </c>
      <c r="M67" s="56" t="str">
        <f>IF(K67=0,"-",L67/K67)</f>
        <v>-</v>
      </c>
      <c r="N67" s="84">
        <f t="shared" si="44"/>
        <v>0</v>
      </c>
      <c r="O67" s="93">
        <f t="shared" si="44"/>
        <v>1.94</v>
      </c>
      <c r="P67" s="56" t="str">
        <f>IF(N67=0,"-",O67/N67)</f>
        <v>-</v>
      </c>
      <c r="Q67" s="84">
        <f>SUM(Q69:Q73)</f>
        <v>0</v>
      </c>
      <c r="R67" s="84">
        <f>SUM(R69:R73)</f>
        <v>3.5</v>
      </c>
      <c r="S67" s="56" t="str">
        <f>IF(Q67=0,"-",R67/Q67)</f>
        <v>-</v>
      </c>
      <c r="T67" s="84">
        <f>SUM(T69:T73)</f>
        <v>0</v>
      </c>
      <c r="U67" s="84">
        <f>SUM(U69:U73)</f>
        <v>2</v>
      </c>
      <c r="V67" s="56" t="str">
        <f>IF(T67=0,"-",U67/T67)</f>
        <v>-</v>
      </c>
    </row>
    <row r="68" spans="1:22">
      <c r="A68" s="69"/>
      <c r="B68" s="66" t="s">
        <v>10</v>
      </c>
      <c r="C68" s="386"/>
      <c r="D68" s="385"/>
      <c r="E68" s="70"/>
      <c r="F68" s="70"/>
      <c r="G68" s="87"/>
      <c r="H68" s="71"/>
      <c r="I68" s="71"/>
      <c r="J68" s="88"/>
      <c r="K68" s="71"/>
      <c r="L68" s="71"/>
      <c r="M68" s="88"/>
      <c r="N68" s="71"/>
      <c r="O68" s="71"/>
      <c r="P68" s="88"/>
      <c r="Q68" s="71"/>
      <c r="R68" s="71"/>
      <c r="S68" s="88"/>
      <c r="T68" s="71"/>
      <c r="U68" s="71"/>
      <c r="V68" s="88"/>
    </row>
    <row r="69" spans="1:22">
      <c r="A69" s="69"/>
      <c r="B69" s="67" t="s">
        <v>84</v>
      </c>
      <c r="C69" s="386"/>
      <c r="D69" s="385"/>
      <c r="E69" s="63"/>
      <c r="F69" s="63"/>
      <c r="G69" s="68" t="str">
        <f t="shared" ref="G69:G74" si="45">IF(E69=0,"-",F69/E69)</f>
        <v>-</v>
      </c>
      <c r="H69" s="73"/>
      <c r="I69" s="73"/>
      <c r="J69" s="68" t="str">
        <f t="shared" ref="J69:J74" si="46">IF(H69=0,"-",I69/H69)</f>
        <v>-</v>
      </c>
      <c r="K69" s="73"/>
      <c r="L69" s="73"/>
      <c r="M69" s="68" t="str">
        <f t="shared" ref="M69:M74" si="47">IF(K69=0,"-",L69/K69)</f>
        <v>-</v>
      </c>
      <c r="N69" s="73"/>
      <c r="O69" s="73"/>
      <c r="P69" s="68" t="str">
        <f t="shared" ref="P69:P74" si="48">IF(N69=0,"-",O69/N69)</f>
        <v>-</v>
      </c>
      <c r="Q69" s="73"/>
      <c r="R69" s="73"/>
      <c r="S69" s="68" t="str">
        <f t="shared" ref="S69:S74" si="49">IF(Q69=0,"-",R69/Q69)</f>
        <v>-</v>
      </c>
      <c r="T69" s="73"/>
      <c r="U69" s="73"/>
      <c r="V69" s="68" t="str">
        <f t="shared" ref="V69:V74" si="50">IF(T69=0,"-",U69/T69)</f>
        <v>-</v>
      </c>
    </row>
    <row r="70" spans="1:22">
      <c r="A70" s="69"/>
      <c r="B70" s="67" t="s">
        <v>85</v>
      </c>
      <c r="C70" s="386"/>
      <c r="D70" s="385"/>
      <c r="E70" s="63"/>
      <c r="F70" s="63"/>
      <c r="G70" s="68" t="str">
        <f t="shared" si="45"/>
        <v>-</v>
      </c>
      <c r="H70" s="73"/>
      <c r="I70" s="89"/>
      <c r="J70" s="68" t="str">
        <f t="shared" si="46"/>
        <v>-</v>
      </c>
      <c r="K70" s="73"/>
      <c r="L70" s="73"/>
      <c r="M70" s="68" t="str">
        <f t="shared" si="47"/>
        <v>-</v>
      </c>
      <c r="N70" s="73"/>
      <c r="O70" s="73"/>
      <c r="P70" s="68" t="str">
        <f t="shared" si="48"/>
        <v>-</v>
      </c>
      <c r="Q70" s="73"/>
      <c r="R70" s="73"/>
      <c r="S70" s="68" t="str">
        <f t="shared" si="49"/>
        <v>-</v>
      </c>
      <c r="T70" s="73"/>
      <c r="U70" s="73"/>
      <c r="V70" s="68" t="str">
        <f t="shared" si="50"/>
        <v>-</v>
      </c>
    </row>
    <row r="71" spans="1:22">
      <c r="A71" s="69"/>
      <c r="B71" s="67" t="s">
        <v>86</v>
      </c>
      <c r="C71" s="386"/>
      <c r="D71" s="385"/>
      <c r="E71" s="63"/>
      <c r="F71" s="63"/>
      <c r="G71" s="68" t="str">
        <f t="shared" si="45"/>
        <v>-</v>
      </c>
      <c r="H71" s="73"/>
      <c r="I71" s="73"/>
      <c r="J71" s="68" t="str">
        <f t="shared" si="46"/>
        <v>-</v>
      </c>
      <c r="K71" s="73"/>
      <c r="L71" s="73"/>
      <c r="M71" s="68" t="str">
        <f t="shared" si="47"/>
        <v>-</v>
      </c>
      <c r="N71" s="73"/>
      <c r="O71" s="73"/>
      <c r="P71" s="68" t="str">
        <f t="shared" si="48"/>
        <v>-</v>
      </c>
      <c r="Q71" s="73"/>
      <c r="R71" s="73"/>
      <c r="S71" s="68" t="str">
        <f t="shared" si="49"/>
        <v>-</v>
      </c>
      <c r="T71" s="73"/>
      <c r="U71" s="73"/>
      <c r="V71" s="68" t="str">
        <f t="shared" si="50"/>
        <v>-</v>
      </c>
    </row>
    <row r="72" spans="1:22">
      <c r="A72" s="69"/>
      <c r="B72" s="67" t="s">
        <v>87</v>
      </c>
      <c r="C72" s="386"/>
      <c r="D72" s="385"/>
      <c r="E72" s="70"/>
      <c r="F72" s="63">
        <v>3.5</v>
      </c>
      <c r="G72" s="68" t="str">
        <f>IF(E72=0,"-",F72/E72)</f>
        <v>-</v>
      </c>
      <c r="H72" s="73"/>
      <c r="I72" s="89">
        <v>0.06</v>
      </c>
      <c r="J72" s="68" t="str">
        <f t="shared" si="46"/>
        <v>-</v>
      </c>
      <c r="K72" s="71"/>
      <c r="L72" s="73">
        <f>R72-F72</f>
        <v>0</v>
      </c>
      <c r="M72" s="68" t="str">
        <f>IF(K72=0,"-",L72/K72)</f>
        <v>-</v>
      </c>
      <c r="N72" s="73"/>
      <c r="O72" s="73">
        <f>U72-I72</f>
        <v>1.94</v>
      </c>
      <c r="P72" s="68" t="str">
        <f>IF(N72=0,"-",O72/N72)</f>
        <v>-</v>
      </c>
      <c r="Q72" s="73"/>
      <c r="R72" s="73">
        <v>3.5</v>
      </c>
      <c r="S72" s="68" t="str">
        <f>IF(Q72=0,"-",R72/Q72)</f>
        <v>-</v>
      </c>
      <c r="T72" s="73"/>
      <c r="U72" s="73">
        <v>2</v>
      </c>
      <c r="V72" s="68" t="str">
        <f>IF(T72=0,"-",U72/T72)</f>
        <v>-</v>
      </c>
    </row>
    <row r="73" spans="1:22" ht="31.5">
      <c r="A73" s="69"/>
      <c r="B73" s="67" t="s">
        <v>88</v>
      </c>
      <c r="C73" s="386"/>
      <c r="D73" s="385"/>
      <c r="E73" s="70"/>
      <c r="F73" s="70"/>
      <c r="G73" s="68" t="str">
        <f t="shared" si="45"/>
        <v>-</v>
      </c>
      <c r="H73" s="70"/>
      <c r="I73" s="70"/>
      <c r="J73" s="68" t="str">
        <f t="shared" si="46"/>
        <v>-</v>
      </c>
      <c r="K73" s="70"/>
      <c r="L73" s="70"/>
      <c r="M73" s="68" t="str">
        <f t="shared" si="47"/>
        <v>-</v>
      </c>
      <c r="N73" s="70"/>
      <c r="O73" s="70"/>
      <c r="P73" s="68" t="str">
        <f t="shared" si="48"/>
        <v>-</v>
      </c>
      <c r="Q73" s="70"/>
      <c r="R73" s="70"/>
      <c r="S73" s="68" t="str">
        <f t="shared" si="49"/>
        <v>-</v>
      </c>
      <c r="T73" s="70"/>
      <c r="U73" s="70"/>
      <c r="V73" s="68" t="str">
        <f t="shared" si="50"/>
        <v>-</v>
      </c>
    </row>
    <row r="74" spans="1:22" ht="50.1" customHeight="1">
      <c r="A74" s="69"/>
      <c r="B74" s="74" t="s">
        <v>92</v>
      </c>
      <c r="C74" s="386">
        <v>4.5</v>
      </c>
      <c r="D74" s="385">
        <v>1</v>
      </c>
      <c r="E74" s="84">
        <f>SUM(E76:E80)</f>
        <v>0</v>
      </c>
      <c r="F74" s="84">
        <f t="shared" ref="F74:O74" si="51">SUM(F76:F80)</f>
        <v>3.5</v>
      </c>
      <c r="G74" s="56" t="str">
        <f t="shared" si="45"/>
        <v>-</v>
      </c>
      <c r="H74" s="84">
        <f>SUM(H76:H80)</f>
        <v>0</v>
      </c>
      <c r="I74" s="93">
        <f t="shared" si="51"/>
        <v>0.01</v>
      </c>
      <c r="J74" s="56" t="str">
        <f t="shared" si="46"/>
        <v>-</v>
      </c>
      <c r="K74" s="84">
        <f t="shared" si="51"/>
        <v>0</v>
      </c>
      <c r="L74" s="84">
        <f t="shared" si="51"/>
        <v>1</v>
      </c>
      <c r="M74" s="56" t="str">
        <f t="shared" si="47"/>
        <v>-</v>
      </c>
      <c r="N74" s="84">
        <f t="shared" si="51"/>
        <v>0</v>
      </c>
      <c r="O74" s="93">
        <f t="shared" si="51"/>
        <v>1.99</v>
      </c>
      <c r="P74" s="56" t="str">
        <f t="shared" si="48"/>
        <v>-</v>
      </c>
      <c r="Q74" s="84">
        <f>SUM(Q76:Q80)</f>
        <v>0</v>
      </c>
      <c r="R74" s="84">
        <f>SUM(R76:R80)</f>
        <v>4.5</v>
      </c>
      <c r="S74" s="56" t="str">
        <f t="shared" si="49"/>
        <v>-</v>
      </c>
      <c r="T74" s="84">
        <f>SUM(T76:T80)</f>
        <v>0</v>
      </c>
      <c r="U74" s="84">
        <f>SUM(U76:U80)</f>
        <v>2</v>
      </c>
      <c r="V74" s="56" t="str">
        <f t="shared" si="50"/>
        <v>-</v>
      </c>
    </row>
    <row r="75" spans="1:22">
      <c r="A75" s="69"/>
      <c r="B75" s="66" t="s">
        <v>10</v>
      </c>
      <c r="C75" s="386"/>
      <c r="D75" s="385"/>
      <c r="E75" s="70"/>
      <c r="F75" s="70"/>
      <c r="G75" s="87"/>
      <c r="H75" s="71"/>
      <c r="I75" s="71"/>
      <c r="J75" s="88"/>
      <c r="K75" s="71"/>
      <c r="L75" s="71"/>
      <c r="M75" s="88"/>
      <c r="N75" s="71"/>
      <c r="O75" s="71"/>
      <c r="P75" s="88"/>
      <c r="Q75" s="71"/>
      <c r="R75" s="71"/>
      <c r="S75" s="88"/>
      <c r="T75" s="71"/>
      <c r="U75" s="71"/>
      <c r="V75" s="88"/>
    </row>
    <row r="76" spans="1:22">
      <c r="A76" s="69"/>
      <c r="B76" s="67" t="s">
        <v>84</v>
      </c>
      <c r="C76" s="386"/>
      <c r="D76" s="385"/>
      <c r="E76" s="63"/>
      <c r="F76" s="63"/>
      <c r="G76" s="68" t="str">
        <f>IF(E76=0,"-",F76/E76)</f>
        <v>-</v>
      </c>
      <c r="H76" s="73"/>
      <c r="I76" s="73"/>
      <c r="J76" s="68" t="str">
        <f>IF(H76=0,"-",I76/H76)</f>
        <v>-</v>
      </c>
      <c r="K76" s="73"/>
      <c r="L76" s="73"/>
      <c r="M76" s="68" t="str">
        <f>IF(K76=0,"-",L76/K76)</f>
        <v>-</v>
      </c>
      <c r="N76" s="73"/>
      <c r="O76" s="73"/>
      <c r="P76" s="68" t="str">
        <f>IF(N76=0,"-",O76/N76)</f>
        <v>-</v>
      </c>
      <c r="Q76" s="73"/>
      <c r="R76" s="73"/>
      <c r="S76" s="68" t="str">
        <f>IF(Q76=0,"-",R76/Q76)</f>
        <v>-</v>
      </c>
      <c r="T76" s="73"/>
      <c r="U76" s="73"/>
      <c r="V76" s="68" t="str">
        <f>IF(T76=0,"-",U76/T76)</f>
        <v>-</v>
      </c>
    </row>
    <row r="77" spans="1:22">
      <c r="A77" s="69"/>
      <c r="B77" s="67" t="s">
        <v>85</v>
      </c>
      <c r="C77" s="386"/>
      <c r="D77" s="385"/>
      <c r="E77" s="63"/>
      <c r="F77" s="63"/>
      <c r="G77" s="68" t="str">
        <f>IF(E77=0,"-",F77/E77)</f>
        <v>-</v>
      </c>
      <c r="H77" s="73"/>
      <c r="I77" s="89"/>
      <c r="J77" s="68" t="str">
        <f>IF(H77=0,"-",I77/H77)</f>
        <v>-</v>
      </c>
      <c r="K77" s="73"/>
      <c r="L77" s="73"/>
      <c r="M77" s="68" t="str">
        <f>IF(K77=0,"-",L77/K77)</f>
        <v>-</v>
      </c>
      <c r="N77" s="73"/>
      <c r="O77" s="73"/>
      <c r="P77" s="68" t="str">
        <f>IF(N77=0,"-",O77/N77)</f>
        <v>-</v>
      </c>
      <c r="Q77" s="73"/>
      <c r="R77" s="73"/>
      <c r="S77" s="68" t="str">
        <f>IF(Q77=0,"-",R77/Q77)</f>
        <v>-</v>
      </c>
      <c r="T77" s="73"/>
      <c r="U77" s="73"/>
      <c r="V77" s="68" t="str">
        <f>IF(T77=0,"-",U77/T77)</f>
        <v>-</v>
      </c>
    </row>
    <row r="78" spans="1:22">
      <c r="A78" s="69"/>
      <c r="B78" s="67" t="s">
        <v>86</v>
      </c>
      <c r="C78" s="386"/>
      <c r="D78" s="385"/>
      <c r="E78" s="63"/>
      <c r="F78" s="63"/>
      <c r="G78" s="68" t="str">
        <f>IF(E78=0,"-",F78/E78)</f>
        <v>-</v>
      </c>
      <c r="H78" s="73"/>
      <c r="I78" s="73"/>
      <c r="J78" s="68" t="str">
        <f>IF(H78=0,"-",I78/H78)</f>
        <v>-</v>
      </c>
      <c r="K78" s="73"/>
      <c r="L78" s="73"/>
      <c r="M78" s="68" t="str">
        <f>IF(K78=0,"-",L78/K78)</f>
        <v>-</v>
      </c>
      <c r="N78" s="73"/>
      <c r="O78" s="73"/>
      <c r="P78" s="68" t="str">
        <f>IF(N78=0,"-",O78/N78)</f>
        <v>-</v>
      </c>
      <c r="Q78" s="73"/>
      <c r="R78" s="73"/>
      <c r="S78" s="68" t="str">
        <f>IF(Q78=0,"-",R78/Q78)</f>
        <v>-</v>
      </c>
      <c r="T78" s="73"/>
      <c r="U78" s="73"/>
      <c r="V78" s="68" t="str">
        <f>IF(T78=0,"-",U78/T78)</f>
        <v>-</v>
      </c>
    </row>
    <row r="79" spans="1:22">
      <c r="A79" s="69"/>
      <c r="B79" s="67" t="s">
        <v>87</v>
      </c>
      <c r="C79" s="386"/>
      <c r="D79" s="385"/>
      <c r="E79" s="70"/>
      <c r="F79" s="63">
        <v>3.5</v>
      </c>
      <c r="G79" s="68" t="str">
        <f>IF(E79=0,"-",F79/E79)</f>
        <v>-</v>
      </c>
      <c r="H79" s="73"/>
      <c r="I79" s="89">
        <v>0.01</v>
      </c>
      <c r="J79" s="68" t="str">
        <f>IF(H79=0,"-",I79/H79)</f>
        <v>-</v>
      </c>
      <c r="K79" s="71"/>
      <c r="L79" s="73">
        <f>R79-F79</f>
        <v>1</v>
      </c>
      <c r="M79" s="68" t="str">
        <f>IF(K79=0,"-",L79/K79)</f>
        <v>-</v>
      </c>
      <c r="N79" s="73"/>
      <c r="O79" s="73">
        <f>U79-I79</f>
        <v>1.99</v>
      </c>
      <c r="P79" s="68" t="str">
        <f>IF(N79=0,"-",O79/N79)</f>
        <v>-</v>
      </c>
      <c r="Q79" s="73"/>
      <c r="R79" s="73">
        <v>4.5</v>
      </c>
      <c r="S79" s="68" t="str">
        <f>IF(Q79=0,"-",R79/Q79)</f>
        <v>-</v>
      </c>
      <c r="T79" s="73"/>
      <c r="U79" s="73">
        <v>2</v>
      </c>
      <c r="V79" s="68" t="str">
        <f>IF(T79=0,"-",U79/T79)</f>
        <v>-</v>
      </c>
    </row>
    <row r="80" spans="1:22" ht="31.5">
      <c r="A80" s="69"/>
      <c r="B80" s="67" t="s">
        <v>88</v>
      </c>
      <c r="C80" s="386"/>
      <c r="D80" s="385"/>
      <c r="E80" s="70"/>
      <c r="F80" s="70"/>
      <c r="G80" s="68" t="str">
        <f>IF(E80=0,"-",F80/E80)</f>
        <v>-</v>
      </c>
      <c r="H80" s="70"/>
      <c r="I80" s="70"/>
      <c r="J80" s="68" t="str">
        <f>IF(H80=0,"-",I80/H80)</f>
        <v>-</v>
      </c>
      <c r="K80" s="70"/>
      <c r="L80" s="70"/>
      <c r="M80" s="68" t="str">
        <f>IF(K80=0,"-",L80/K80)</f>
        <v>-</v>
      </c>
      <c r="N80" s="70"/>
      <c r="O80" s="70"/>
      <c r="P80" s="68" t="str">
        <f>IF(N80=0,"-",O80/N80)</f>
        <v>-</v>
      </c>
      <c r="Q80" s="70"/>
      <c r="R80" s="70"/>
      <c r="S80" s="68" t="str">
        <f>IF(Q80=0,"-",R80/Q80)</f>
        <v>-</v>
      </c>
      <c r="T80" s="70"/>
      <c r="U80" s="70"/>
      <c r="V80" s="68" t="str">
        <f>IF(T80=0,"-",U80/T80)</f>
        <v>-</v>
      </c>
    </row>
    <row r="81" spans="1:22" ht="15.75" customHeight="1">
      <c r="A81" s="390" t="s">
        <v>36</v>
      </c>
      <c r="B81" s="391"/>
      <c r="C81" s="391"/>
      <c r="D81" s="391"/>
      <c r="E81" s="391"/>
      <c r="F81" s="391"/>
      <c r="G81" s="391"/>
      <c r="H81" s="391"/>
      <c r="I81" s="391"/>
      <c r="J81" s="391"/>
      <c r="K81" s="391"/>
      <c r="L81" s="391"/>
      <c r="M81" s="391"/>
      <c r="N81" s="391"/>
      <c r="O81" s="391"/>
      <c r="P81" s="391"/>
      <c r="Q81" s="391"/>
      <c r="R81" s="391"/>
      <c r="S81" s="391"/>
      <c r="T81" s="391"/>
      <c r="U81" s="391"/>
      <c r="V81" s="392"/>
    </row>
    <row r="82" spans="1:22" ht="30" customHeight="1">
      <c r="A82" s="69"/>
      <c r="B82" s="75" t="s">
        <v>37</v>
      </c>
      <c r="C82" s="386">
        <v>5.59</v>
      </c>
      <c r="D82" s="385">
        <v>1</v>
      </c>
      <c r="E82" s="84">
        <f>SUM(E84:E88)</f>
        <v>0</v>
      </c>
      <c r="F82" s="84">
        <f t="shared" ref="F82:O82" si="52">SUM(F84:F88)</f>
        <v>3.5</v>
      </c>
      <c r="G82" s="56" t="str">
        <f>IF(E82=0,"-",F82/E82)</f>
        <v>-</v>
      </c>
      <c r="H82" s="84">
        <f>SUM(H84:H88)</f>
        <v>0</v>
      </c>
      <c r="I82" s="93">
        <f t="shared" si="52"/>
        <v>1.1299999999999999</v>
      </c>
      <c r="J82" s="56" t="str">
        <f>IF(H82=0,"-",I82/H82)</f>
        <v>-</v>
      </c>
      <c r="K82" s="84">
        <f t="shared" si="52"/>
        <v>0</v>
      </c>
      <c r="L82" s="84">
        <f t="shared" si="52"/>
        <v>1.5999999999999996</v>
      </c>
      <c r="M82" s="56" t="str">
        <f>IF(K82=0,"-",L82/K82)</f>
        <v>-</v>
      </c>
      <c r="N82" s="84">
        <f t="shared" si="52"/>
        <v>0</v>
      </c>
      <c r="O82" s="93">
        <f t="shared" si="52"/>
        <v>0.87000000000000011</v>
      </c>
      <c r="P82" s="56" t="str">
        <f>IF(N82=0,"-",O82/N82)</f>
        <v>-</v>
      </c>
      <c r="Q82" s="84">
        <f>SUM(Q84:Q88)</f>
        <v>0</v>
      </c>
      <c r="R82" s="84">
        <f>SUM(R84:R88)</f>
        <v>5.0999999999999996</v>
      </c>
      <c r="S82" s="56" t="str">
        <f>IF(Q82=0,"-",R82/Q82)</f>
        <v>-</v>
      </c>
      <c r="T82" s="84">
        <f>SUM(T84:T88)</f>
        <v>0</v>
      </c>
      <c r="U82" s="84">
        <f>SUM(U84:U88)</f>
        <v>2</v>
      </c>
      <c r="V82" s="56" t="str">
        <f>IF(T82=0,"-",U82/T82)</f>
        <v>-</v>
      </c>
    </row>
    <row r="83" spans="1:22">
      <c r="A83" s="69"/>
      <c r="B83" s="66" t="s">
        <v>10</v>
      </c>
      <c r="C83" s="386"/>
      <c r="D83" s="385"/>
      <c r="E83" s="70"/>
      <c r="F83" s="70"/>
      <c r="G83" s="87"/>
      <c r="H83" s="71"/>
      <c r="I83" s="71"/>
      <c r="J83" s="88"/>
      <c r="K83" s="71"/>
      <c r="L83" s="71"/>
      <c r="M83" s="88"/>
      <c r="N83" s="71"/>
      <c r="O83" s="71"/>
      <c r="P83" s="88"/>
      <c r="Q83" s="71"/>
      <c r="R83" s="71"/>
      <c r="S83" s="88"/>
      <c r="T83" s="71"/>
      <c r="U83" s="71"/>
      <c r="V83" s="88"/>
    </row>
    <row r="84" spans="1:22">
      <c r="A84" s="69"/>
      <c r="B84" s="67" t="s">
        <v>84</v>
      </c>
      <c r="C84" s="386"/>
      <c r="D84" s="385"/>
      <c r="E84" s="63"/>
      <c r="F84" s="63"/>
      <c r="G84" s="68" t="str">
        <f>IF(E84=0,"-",F84/E84)</f>
        <v>-</v>
      </c>
      <c r="H84" s="73"/>
      <c r="I84" s="73"/>
      <c r="J84" s="68" t="str">
        <f>IF(H84=0,"-",I84/H84)</f>
        <v>-</v>
      </c>
      <c r="K84" s="73"/>
      <c r="L84" s="73"/>
      <c r="M84" s="68" t="str">
        <f>IF(K84=0,"-",L84/K84)</f>
        <v>-</v>
      </c>
      <c r="N84" s="73"/>
      <c r="O84" s="73"/>
      <c r="P84" s="68" t="str">
        <f>IF(N84=0,"-",O84/N84)</f>
        <v>-</v>
      </c>
      <c r="Q84" s="73"/>
      <c r="R84" s="73"/>
      <c r="S84" s="68" t="str">
        <f>IF(Q84=0,"-",R84/Q84)</f>
        <v>-</v>
      </c>
      <c r="T84" s="73"/>
      <c r="U84" s="73"/>
      <c r="V84" s="68" t="str">
        <f>IF(T84=0,"-",U84/T84)</f>
        <v>-</v>
      </c>
    </row>
    <row r="85" spans="1:22">
      <c r="A85" s="69"/>
      <c r="B85" s="67" t="s">
        <v>85</v>
      </c>
      <c r="C85" s="386"/>
      <c r="D85" s="385"/>
      <c r="E85" s="63"/>
      <c r="F85" s="63"/>
      <c r="G85" s="68" t="str">
        <f>IF(E85=0,"-",F85/E85)</f>
        <v>-</v>
      </c>
      <c r="H85" s="73"/>
      <c r="I85" s="89"/>
      <c r="J85" s="68" t="str">
        <f>IF(H85=0,"-",I85/H85)</f>
        <v>-</v>
      </c>
      <c r="K85" s="71"/>
      <c r="L85" s="73"/>
      <c r="M85" s="68" t="str">
        <f>IF(K85=0,"-",L85/K85)</f>
        <v>-</v>
      </c>
      <c r="N85" s="71"/>
      <c r="O85" s="89"/>
      <c r="P85" s="68" t="str">
        <f>IF(N85=0,"-",O85/N85)</f>
        <v>-</v>
      </c>
      <c r="Q85" s="71"/>
      <c r="R85" s="71"/>
      <c r="S85" s="68" t="str">
        <f>IF(Q85=0,"-",R85/Q85)</f>
        <v>-</v>
      </c>
      <c r="T85" s="71"/>
      <c r="U85" s="71"/>
      <c r="V85" s="68" t="str">
        <f>IF(T85=0,"-",U85/T85)</f>
        <v>-</v>
      </c>
    </row>
    <row r="86" spans="1:22">
      <c r="A86" s="69"/>
      <c r="B86" s="67" t="s">
        <v>86</v>
      </c>
      <c r="C86" s="386"/>
      <c r="D86" s="385"/>
      <c r="E86" s="63"/>
      <c r="F86" s="63"/>
      <c r="G86" s="68" t="str">
        <f>IF(E86=0,"-",F86/E86)</f>
        <v>-</v>
      </c>
      <c r="H86" s="73"/>
      <c r="I86" s="73"/>
      <c r="J86" s="68" t="str">
        <f>IF(H86=0,"-",I86/H86)</f>
        <v>-</v>
      </c>
      <c r="K86" s="73"/>
      <c r="L86" s="73"/>
      <c r="M86" s="68" t="str">
        <f>IF(K86=0,"-",L86/K86)</f>
        <v>-</v>
      </c>
      <c r="N86" s="73"/>
      <c r="O86" s="73"/>
      <c r="P86" s="68" t="str">
        <f>IF(N86=0,"-",O86/N86)</f>
        <v>-</v>
      </c>
      <c r="Q86" s="73"/>
      <c r="R86" s="73"/>
      <c r="S86" s="68" t="str">
        <f>IF(Q86=0,"-",R86/Q86)</f>
        <v>-</v>
      </c>
      <c r="T86" s="73"/>
      <c r="U86" s="73"/>
      <c r="V86" s="68" t="str">
        <f>IF(T86=0,"-",U86/T86)</f>
        <v>-</v>
      </c>
    </row>
    <row r="87" spans="1:22">
      <c r="A87" s="69"/>
      <c r="B87" s="67" t="s">
        <v>87</v>
      </c>
      <c r="C87" s="386"/>
      <c r="D87" s="385"/>
      <c r="E87" s="70"/>
      <c r="F87" s="63">
        <v>3.5</v>
      </c>
      <c r="G87" s="68" t="str">
        <f>IF(E87=0,"-",F87/E87)</f>
        <v>-</v>
      </c>
      <c r="H87" s="73"/>
      <c r="I87" s="89">
        <v>1.1299999999999999</v>
      </c>
      <c r="J87" s="68" t="str">
        <f>IF(H87=0,"-",I87/H87)</f>
        <v>-</v>
      </c>
      <c r="K87" s="71"/>
      <c r="L87" s="73">
        <f>R87-F87</f>
        <v>1.5999999999999996</v>
      </c>
      <c r="M87" s="68" t="str">
        <f>IF(K87=0,"-",L87/K87)</f>
        <v>-</v>
      </c>
      <c r="N87" s="71"/>
      <c r="O87" s="89">
        <f>U87-I87</f>
        <v>0.87000000000000011</v>
      </c>
      <c r="P87" s="68" t="str">
        <f>IF(N87=0,"-",O87/N87)</f>
        <v>-</v>
      </c>
      <c r="Q87" s="71"/>
      <c r="R87" s="71">
        <v>5.0999999999999996</v>
      </c>
      <c r="S87" s="68" t="str">
        <f>IF(Q87=0,"-",R87/Q87)</f>
        <v>-</v>
      </c>
      <c r="T87" s="71"/>
      <c r="U87" s="71">
        <v>2</v>
      </c>
      <c r="V87" s="68" t="str">
        <f>IF(T87=0,"-",U87/T87)</f>
        <v>-</v>
      </c>
    </row>
    <row r="88" spans="1:22" ht="31.5">
      <c r="A88" s="69"/>
      <c r="B88" s="67" t="s">
        <v>88</v>
      </c>
      <c r="C88" s="386"/>
      <c r="D88" s="385"/>
      <c r="E88" s="70"/>
      <c r="F88" s="70"/>
      <c r="G88" s="68" t="str">
        <f>IF(E88=0,"-",F88/E88)</f>
        <v>-</v>
      </c>
      <c r="H88" s="70"/>
      <c r="I88" s="70"/>
      <c r="J88" s="68" t="str">
        <f>IF(H88=0,"-",I88/H88)</f>
        <v>-</v>
      </c>
      <c r="K88" s="70"/>
      <c r="L88" s="70"/>
      <c r="M88" s="68" t="str">
        <f>IF(K88=0,"-",L88/K88)</f>
        <v>-</v>
      </c>
      <c r="N88" s="70"/>
      <c r="O88" s="70"/>
      <c r="P88" s="68" t="str">
        <f>IF(N88=0,"-",O88/N88)</f>
        <v>-</v>
      </c>
      <c r="Q88" s="70"/>
      <c r="R88" s="70"/>
      <c r="S88" s="68" t="str">
        <f>IF(Q88=0,"-",R88/Q88)</f>
        <v>-</v>
      </c>
      <c r="T88" s="70"/>
      <c r="U88" s="70"/>
      <c r="V88" s="68" t="str">
        <f>IF(T88=0,"-",U88/T88)</f>
        <v>-</v>
      </c>
    </row>
    <row r="89" spans="1:22" ht="15.75" customHeight="1">
      <c r="A89" s="390" t="s">
        <v>39</v>
      </c>
      <c r="B89" s="391"/>
      <c r="C89" s="391"/>
      <c r="D89" s="391"/>
      <c r="E89" s="391"/>
      <c r="F89" s="391"/>
      <c r="G89" s="391"/>
      <c r="H89" s="391"/>
      <c r="I89" s="391"/>
      <c r="J89" s="391"/>
      <c r="K89" s="391"/>
      <c r="L89" s="391"/>
      <c r="M89" s="391"/>
      <c r="N89" s="391"/>
      <c r="O89" s="391"/>
      <c r="P89" s="391"/>
      <c r="Q89" s="391"/>
      <c r="R89" s="391"/>
      <c r="S89" s="391"/>
      <c r="T89" s="391"/>
      <c r="U89" s="391"/>
      <c r="V89" s="392"/>
    </row>
    <row r="90" spans="1:22" ht="50.1" customHeight="1">
      <c r="A90" s="69"/>
      <c r="B90" s="75" t="s">
        <v>38</v>
      </c>
      <c r="C90" s="386">
        <v>162.27000000000001</v>
      </c>
      <c r="D90" s="385">
        <v>1</v>
      </c>
      <c r="E90" s="84">
        <f>SUM(E92:E96)</f>
        <v>0</v>
      </c>
      <c r="F90" s="84">
        <f t="shared" ref="F90:O90" si="53">SUM(F92:F96)</f>
        <v>0</v>
      </c>
      <c r="G90" s="56" t="str">
        <f>IF(E90=0,"-",F90/E90)</f>
        <v>-</v>
      </c>
      <c r="H90" s="84">
        <f>SUM(H92:H96)</f>
        <v>0</v>
      </c>
      <c r="I90" s="84">
        <f t="shared" si="53"/>
        <v>0.28999999999999998</v>
      </c>
      <c r="J90" s="56" t="str">
        <f>IF(H90=0,"-",I90/H90)</f>
        <v>-</v>
      </c>
      <c r="K90" s="84">
        <f t="shared" si="53"/>
        <v>0</v>
      </c>
      <c r="L90" s="84">
        <f t="shared" si="53"/>
        <v>1</v>
      </c>
      <c r="M90" s="56" t="str">
        <f>IF(K90=0,"-",L90/K90)</f>
        <v>-</v>
      </c>
      <c r="N90" s="84">
        <f t="shared" si="53"/>
        <v>0</v>
      </c>
      <c r="O90" s="93">
        <f t="shared" si="53"/>
        <v>0.71</v>
      </c>
      <c r="P90" s="56" t="str">
        <f>IF(N90=0,"-",O90/N90)</f>
        <v>-</v>
      </c>
      <c r="Q90" s="84">
        <f>SUM(Q92:Q96)</f>
        <v>0</v>
      </c>
      <c r="R90" s="84">
        <f>SUM(R92:R96)</f>
        <v>1</v>
      </c>
      <c r="S90" s="56" t="str">
        <f>IF(Q90=0,"-",R90/Q90)</f>
        <v>-</v>
      </c>
      <c r="T90" s="84">
        <f>SUM(T92:T96)</f>
        <v>0</v>
      </c>
      <c r="U90" s="84">
        <f>SUM(U92:U96)</f>
        <v>1</v>
      </c>
      <c r="V90" s="56" t="str">
        <f>IF(T90=0,"-",U90/T90)</f>
        <v>-</v>
      </c>
    </row>
    <row r="91" spans="1:22">
      <c r="A91" s="69"/>
      <c r="B91" s="66" t="s">
        <v>10</v>
      </c>
      <c r="C91" s="386"/>
      <c r="D91" s="385"/>
      <c r="E91" s="70"/>
      <c r="F91" s="70"/>
      <c r="G91" s="87"/>
      <c r="H91" s="71"/>
      <c r="I91" s="71"/>
      <c r="J91" s="88"/>
      <c r="K91" s="71"/>
      <c r="L91" s="71"/>
      <c r="M91" s="88"/>
      <c r="N91" s="71"/>
      <c r="O91" s="71"/>
      <c r="P91" s="88"/>
      <c r="Q91" s="71"/>
      <c r="R91" s="71"/>
      <c r="S91" s="88"/>
      <c r="T91" s="71"/>
      <c r="U91" s="71"/>
      <c r="V91" s="88"/>
    </row>
    <row r="92" spans="1:22">
      <c r="A92" s="69"/>
      <c r="B92" s="67" t="s">
        <v>84</v>
      </c>
      <c r="C92" s="386"/>
      <c r="D92" s="385"/>
      <c r="E92" s="63"/>
      <c r="F92" s="63"/>
      <c r="G92" s="68" t="str">
        <f>IF(E92=0,"-",F92/E92)</f>
        <v>-</v>
      </c>
      <c r="H92" s="73"/>
      <c r="I92" s="73"/>
      <c r="J92" s="68" t="str">
        <f>IF(H92=0,"-",I92/H92)</f>
        <v>-</v>
      </c>
      <c r="K92" s="73"/>
      <c r="L92" s="73"/>
      <c r="M92" s="68" t="str">
        <f>IF(K92=0,"-",L92/K92)</f>
        <v>-</v>
      </c>
      <c r="N92" s="73"/>
      <c r="O92" s="73"/>
      <c r="P92" s="68" t="str">
        <f>IF(N92=0,"-",O92/N92)</f>
        <v>-</v>
      </c>
      <c r="Q92" s="73"/>
      <c r="R92" s="73"/>
      <c r="S92" s="68" t="str">
        <f>IF(Q92=0,"-",R92/Q92)</f>
        <v>-</v>
      </c>
      <c r="T92" s="73"/>
      <c r="U92" s="73"/>
      <c r="V92" s="68" t="str">
        <f>IF(T92=0,"-",U92/T92)</f>
        <v>-</v>
      </c>
    </row>
    <row r="93" spans="1:22">
      <c r="A93" s="69"/>
      <c r="B93" s="67" t="s">
        <v>85</v>
      </c>
      <c r="C93" s="386"/>
      <c r="D93" s="385"/>
      <c r="E93" s="63"/>
      <c r="F93" s="63"/>
      <c r="G93" s="68" t="str">
        <f>IF(E93=0,"-",F93/E93)</f>
        <v>-</v>
      </c>
      <c r="H93" s="73"/>
      <c r="I93" s="89">
        <v>0.28999999999999998</v>
      </c>
      <c r="J93" s="68" t="str">
        <f>IF(H93=0,"-",I93/H93)</f>
        <v>-</v>
      </c>
      <c r="K93" s="73"/>
      <c r="L93" s="73">
        <v>1</v>
      </c>
      <c r="M93" s="68" t="str">
        <f>IF(K93=0,"-",L93/K93)</f>
        <v>-</v>
      </c>
      <c r="N93" s="73"/>
      <c r="O93" s="89">
        <f>U93-I93</f>
        <v>0.71</v>
      </c>
      <c r="P93" s="68" t="str">
        <f>IF(N93=0,"-",O93/N93)</f>
        <v>-</v>
      </c>
      <c r="Q93" s="73"/>
      <c r="R93" s="73">
        <v>1</v>
      </c>
      <c r="S93" s="68" t="str">
        <f>IF(Q93=0,"-",R93/Q93)</f>
        <v>-</v>
      </c>
      <c r="T93" s="73"/>
      <c r="U93" s="73">
        <v>1</v>
      </c>
      <c r="V93" s="68" t="str">
        <f>IF(T93=0,"-",U93/T93)</f>
        <v>-</v>
      </c>
    </row>
    <row r="94" spans="1:22">
      <c r="A94" s="69"/>
      <c r="B94" s="67" t="s">
        <v>86</v>
      </c>
      <c r="C94" s="386"/>
      <c r="D94" s="385"/>
      <c r="E94" s="63"/>
      <c r="F94" s="63"/>
      <c r="G94" s="68" t="str">
        <f>IF(E94=0,"-",F94/E94)</f>
        <v>-</v>
      </c>
      <c r="H94" s="73"/>
      <c r="I94" s="73"/>
      <c r="J94" s="68" t="str">
        <f>IF(H94=0,"-",I94/H94)</f>
        <v>-</v>
      </c>
      <c r="K94" s="73"/>
      <c r="L94" s="73"/>
      <c r="M94" s="68" t="str">
        <f>IF(K94=0,"-",L94/K94)</f>
        <v>-</v>
      </c>
      <c r="N94" s="73"/>
      <c r="O94" s="73"/>
      <c r="P94" s="68" t="str">
        <f>IF(N94=0,"-",O94/N94)</f>
        <v>-</v>
      </c>
      <c r="Q94" s="73"/>
      <c r="R94" s="73"/>
      <c r="S94" s="68" t="str">
        <f>IF(Q94=0,"-",R94/Q94)</f>
        <v>-</v>
      </c>
      <c r="T94" s="73"/>
      <c r="U94" s="73"/>
      <c r="V94" s="68" t="str">
        <f>IF(T94=0,"-",U94/T94)</f>
        <v>-</v>
      </c>
    </row>
    <row r="95" spans="1:22">
      <c r="A95" s="69"/>
      <c r="B95" s="67" t="s">
        <v>87</v>
      </c>
      <c r="C95" s="386"/>
      <c r="D95" s="385"/>
      <c r="E95" s="70"/>
      <c r="F95" s="70"/>
      <c r="G95" s="68" t="str">
        <f>IF(E95=0,"-",F95/E95)</f>
        <v>-</v>
      </c>
      <c r="H95" s="71"/>
      <c r="I95" s="71"/>
      <c r="J95" s="68" t="str">
        <f>IF(H95=0,"-",I95/H95)</f>
        <v>-</v>
      </c>
      <c r="K95" s="71"/>
      <c r="L95" s="71"/>
      <c r="M95" s="68" t="str">
        <f>IF(K95=0,"-",L95/K95)</f>
        <v>-</v>
      </c>
      <c r="N95" s="71"/>
      <c r="O95" s="71"/>
      <c r="P95" s="68" t="str">
        <f>IF(N95=0,"-",O95/N95)</f>
        <v>-</v>
      </c>
      <c r="Q95" s="71"/>
      <c r="R95" s="71"/>
      <c r="S95" s="68" t="str">
        <f>IF(Q95=0,"-",R95/Q95)</f>
        <v>-</v>
      </c>
      <c r="T95" s="71"/>
      <c r="U95" s="71"/>
      <c r="V95" s="68" t="str">
        <f>IF(T95=0,"-",U95/T95)</f>
        <v>-</v>
      </c>
    </row>
    <row r="96" spans="1:22" ht="31.5">
      <c r="A96" s="69"/>
      <c r="B96" s="67" t="s">
        <v>88</v>
      </c>
      <c r="C96" s="386"/>
      <c r="D96" s="385"/>
      <c r="E96" s="70"/>
      <c r="F96" s="70"/>
      <c r="G96" s="68" t="str">
        <f>IF(E96=0,"-",F96/E96)</f>
        <v>-</v>
      </c>
      <c r="H96" s="70"/>
      <c r="I96" s="70"/>
      <c r="J96" s="68" t="str">
        <f>IF(H96=0,"-",I96/H96)</f>
        <v>-</v>
      </c>
      <c r="K96" s="70"/>
      <c r="L96" s="70"/>
      <c r="M96" s="68" t="str">
        <f>IF(K96=0,"-",L96/K96)</f>
        <v>-</v>
      </c>
      <c r="N96" s="70"/>
      <c r="O96" s="70"/>
      <c r="P96" s="68" t="str">
        <f>IF(N96=0,"-",O96/N96)</f>
        <v>-</v>
      </c>
      <c r="Q96" s="70"/>
      <c r="R96" s="70"/>
      <c r="S96" s="68" t="str">
        <f>IF(Q96=0,"-",R96/Q96)</f>
        <v>-</v>
      </c>
      <c r="T96" s="70"/>
      <c r="U96" s="70"/>
      <c r="V96" s="68" t="str">
        <f>IF(T96=0,"-",U96/T96)</f>
        <v>-</v>
      </c>
    </row>
    <row r="97" spans="1:22">
      <c r="A97" s="387"/>
      <c r="B97" s="388"/>
      <c r="C97" s="388"/>
      <c r="D97" s="388"/>
      <c r="E97" s="388"/>
      <c r="F97" s="388"/>
      <c r="G97" s="388"/>
      <c r="H97" s="388"/>
      <c r="I97" s="388"/>
      <c r="J97" s="388"/>
      <c r="K97" s="388"/>
      <c r="L97" s="388"/>
      <c r="M97" s="388"/>
      <c r="N97" s="388"/>
      <c r="O97" s="388"/>
      <c r="P97" s="388"/>
      <c r="Q97" s="388"/>
      <c r="R97" s="388"/>
      <c r="S97" s="388"/>
      <c r="T97" s="388"/>
      <c r="U97" s="388"/>
      <c r="V97" s="389"/>
    </row>
    <row r="98" spans="1:22" ht="30" customHeight="1">
      <c r="A98" s="69"/>
      <c r="B98" s="75" t="s">
        <v>93</v>
      </c>
      <c r="C98" s="386"/>
      <c r="D98" s="385"/>
      <c r="E98" s="55">
        <f>SUM(E100)</f>
        <v>0</v>
      </c>
      <c r="F98" s="55">
        <f>SUM(F100)</f>
        <v>0</v>
      </c>
      <c r="G98" s="56" t="str">
        <f>IF(E98=0,"-",F98/E98)</f>
        <v>-</v>
      </c>
      <c r="H98" s="55">
        <f>SUM(H100)</f>
        <v>0</v>
      </c>
      <c r="I98" s="55">
        <f>SUM(I100)</f>
        <v>0.48</v>
      </c>
      <c r="J98" s="56" t="str">
        <f>IF(H98=0,"-",I98/H98)</f>
        <v>-</v>
      </c>
      <c r="K98" s="55">
        <f>SUM(K100)</f>
        <v>0</v>
      </c>
      <c r="L98" s="55">
        <f>SUM(L100)</f>
        <v>0</v>
      </c>
      <c r="M98" s="56" t="str">
        <f>IF(K98=0,"-",L98/K98)</f>
        <v>-</v>
      </c>
      <c r="N98" s="55">
        <f>SUM(N100)</f>
        <v>0</v>
      </c>
      <c r="O98" s="55">
        <f>SUM(O100)</f>
        <v>1.02</v>
      </c>
      <c r="P98" s="56" t="str">
        <f>IF(N98=0,"-",O98/N98)</f>
        <v>-</v>
      </c>
      <c r="Q98" s="55">
        <f>SUM(Q100)</f>
        <v>0</v>
      </c>
      <c r="R98" s="55">
        <f>SUM(R100)</f>
        <v>0</v>
      </c>
      <c r="S98" s="56" t="str">
        <f>IF(Q98=0,"-",R98/Q98)</f>
        <v>-</v>
      </c>
      <c r="T98" s="55">
        <f>SUM(T100)</f>
        <v>0</v>
      </c>
      <c r="U98" s="55">
        <f>SUM(U100)</f>
        <v>1.5</v>
      </c>
      <c r="V98" s="56" t="str">
        <f>IF(T98=0,"-",U98/T98)</f>
        <v>-</v>
      </c>
    </row>
    <row r="99" spans="1:22">
      <c r="A99" s="69"/>
      <c r="B99" s="66" t="s">
        <v>10</v>
      </c>
      <c r="C99" s="386"/>
      <c r="D99" s="385"/>
      <c r="E99" s="70"/>
      <c r="F99" s="70"/>
      <c r="G99" s="87"/>
      <c r="H99" s="71"/>
      <c r="I99" s="71"/>
      <c r="J99" s="88"/>
      <c r="K99" s="71"/>
      <c r="L99" s="71"/>
      <c r="M99" s="88"/>
      <c r="N99" s="71"/>
      <c r="O99" s="71"/>
      <c r="P99" s="88"/>
      <c r="Q99" s="71"/>
      <c r="R99" s="71"/>
      <c r="S99" s="88"/>
      <c r="T99" s="71"/>
      <c r="U99" s="71"/>
      <c r="V99" s="88"/>
    </row>
    <row r="100" spans="1:22">
      <c r="A100" s="69"/>
      <c r="B100" s="67" t="s">
        <v>85</v>
      </c>
      <c r="C100" s="386"/>
      <c r="D100" s="385"/>
      <c r="E100" s="63"/>
      <c r="F100" s="63"/>
      <c r="G100" s="68" t="str">
        <f>IF(E100=0,"-",F100/E100)</f>
        <v>-</v>
      </c>
      <c r="H100" s="73"/>
      <c r="I100" s="89">
        <v>0.48</v>
      </c>
      <c r="J100" s="68" t="str">
        <f>IF(H100=0,"-",I100/H100)</f>
        <v>-</v>
      </c>
      <c r="K100" s="73"/>
      <c r="L100" s="73"/>
      <c r="M100" s="68" t="str">
        <f>IF(K100=0,"-",L100/K100)</f>
        <v>-</v>
      </c>
      <c r="N100" s="73"/>
      <c r="O100" s="89">
        <f>U100-I100</f>
        <v>1.02</v>
      </c>
      <c r="P100" s="68" t="str">
        <f>IF(N100=0,"-",O100/N100)</f>
        <v>-</v>
      </c>
      <c r="Q100" s="73"/>
      <c r="R100" s="73"/>
      <c r="S100" s="68" t="str">
        <f>IF(Q100=0,"-",R100/Q100)</f>
        <v>-</v>
      </c>
      <c r="T100" s="73"/>
      <c r="U100" s="73">
        <v>1.5</v>
      </c>
      <c r="V100" s="68" t="str">
        <f>IF(T100=0,"-",U100/T100)</f>
        <v>-</v>
      </c>
    </row>
  </sheetData>
  <autoFilter ref="A6:P96"/>
  <mergeCells count="51">
    <mergeCell ref="U3:V3"/>
    <mergeCell ref="K4:P4"/>
    <mergeCell ref="D1:J1"/>
    <mergeCell ref="M1:P1"/>
    <mergeCell ref="O3:P3"/>
    <mergeCell ref="A2:V2"/>
    <mergeCell ref="Q4:V4"/>
    <mergeCell ref="B4:B6"/>
    <mergeCell ref="S1:V1"/>
    <mergeCell ref="D4:D6"/>
    <mergeCell ref="K5:M5"/>
    <mergeCell ref="Q5:S5"/>
    <mergeCell ref="N5:P5"/>
    <mergeCell ref="C16:C22"/>
    <mergeCell ref="A4:A6"/>
    <mergeCell ref="E4:J4"/>
    <mergeCell ref="D7:D13"/>
    <mergeCell ref="H5:J5"/>
    <mergeCell ref="C4:C6"/>
    <mergeCell ref="D16:D22"/>
    <mergeCell ref="E5:G5"/>
    <mergeCell ref="C7:C13"/>
    <mergeCell ref="A15:V15"/>
    <mergeCell ref="T5:V5"/>
    <mergeCell ref="C23:C29"/>
    <mergeCell ref="D23:D29"/>
    <mergeCell ref="A81:V81"/>
    <mergeCell ref="C67:C73"/>
    <mergeCell ref="D67:D73"/>
    <mergeCell ref="A66:V66"/>
    <mergeCell ref="C59:C65"/>
    <mergeCell ref="D74:D80"/>
    <mergeCell ref="C44:C50"/>
    <mergeCell ref="C74:C80"/>
    <mergeCell ref="D37:D43"/>
    <mergeCell ref="D52:D58"/>
    <mergeCell ref="C30:C36"/>
    <mergeCell ref="A51:V51"/>
    <mergeCell ref="C37:C43"/>
    <mergeCell ref="D30:D36"/>
    <mergeCell ref="D44:D50"/>
    <mergeCell ref="C98:C100"/>
    <mergeCell ref="D98:D100"/>
    <mergeCell ref="C82:C88"/>
    <mergeCell ref="D82:D88"/>
    <mergeCell ref="C90:C96"/>
    <mergeCell ref="A97:V97"/>
    <mergeCell ref="D90:D96"/>
    <mergeCell ref="A89:V89"/>
    <mergeCell ref="D59:D65"/>
    <mergeCell ref="C52:C58"/>
  </mergeCells>
  <phoneticPr fontId="8" type="noConversion"/>
  <conditionalFormatting sqref="E1:P1 E6:P14 E16:P50 E3:P4 E52:P65 E90:P96 E98:P65536 E67:P71 E82:P86 E88:P88 E87:K87 E80:P80 E79:K79 E73:P78 E72:K72">
    <cfRule type="cellIs" dxfId="31" priority="25" stopIfTrue="1" operator="equal">
      <formula>0</formula>
    </cfRule>
  </conditionalFormatting>
  <conditionalFormatting sqref="Q1:V1 Q6:V14 Q101:V65536 Q3:V4">
    <cfRule type="cellIs" dxfId="30" priority="13" stopIfTrue="1" operator="equal">
      <formula>0</formula>
    </cfRule>
  </conditionalFormatting>
  <conditionalFormatting sqref="Q16:V50">
    <cfRule type="cellIs" dxfId="29" priority="12" stopIfTrue="1" operator="equal">
      <formula>0</formula>
    </cfRule>
  </conditionalFormatting>
  <conditionalFormatting sqref="Q52:V65">
    <cfRule type="cellIs" dxfId="28" priority="11" stopIfTrue="1" operator="equal">
      <formula>0</formula>
    </cfRule>
  </conditionalFormatting>
  <conditionalFormatting sqref="Q67:V71 Q80:V80 V79 Q73:V78">
    <cfRule type="cellIs" dxfId="27" priority="10" stopIfTrue="1" operator="equal">
      <formula>0</formula>
    </cfRule>
  </conditionalFormatting>
  <conditionalFormatting sqref="Q82:V86 Q88:V88">
    <cfRule type="cellIs" dxfId="26" priority="9" stopIfTrue="1" operator="equal">
      <formula>0</formula>
    </cfRule>
  </conditionalFormatting>
  <conditionalFormatting sqref="Q98:V100">
    <cfRule type="cellIs" dxfId="25" priority="7" stopIfTrue="1" operator="equal">
      <formula>0</formula>
    </cfRule>
  </conditionalFormatting>
  <conditionalFormatting sqref="Q90:V96">
    <cfRule type="cellIs" dxfId="24" priority="8" stopIfTrue="1" operator="equal">
      <formula>0</formula>
    </cfRule>
  </conditionalFormatting>
  <conditionalFormatting sqref="L87:P87">
    <cfRule type="cellIs" dxfId="23" priority="6" stopIfTrue="1" operator="equal">
      <formula>0</formula>
    </cfRule>
  </conditionalFormatting>
  <conditionalFormatting sqref="Q87:V87">
    <cfRule type="cellIs" dxfId="22" priority="5" stopIfTrue="1" operator="equal">
      <formula>0</formula>
    </cfRule>
  </conditionalFormatting>
  <conditionalFormatting sqref="L79:P79">
    <cfRule type="cellIs" dxfId="21" priority="4" stopIfTrue="1" operator="equal">
      <formula>0</formula>
    </cfRule>
  </conditionalFormatting>
  <conditionalFormatting sqref="Q79:U79">
    <cfRule type="cellIs" dxfId="20" priority="3" stopIfTrue="1" operator="equal">
      <formula>0</formula>
    </cfRule>
  </conditionalFormatting>
  <conditionalFormatting sqref="L72:P72">
    <cfRule type="cellIs" dxfId="19" priority="2" stopIfTrue="1" operator="equal">
      <formula>0</formula>
    </cfRule>
  </conditionalFormatting>
  <conditionalFormatting sqref="Q72:V72">
    <cfRule type="cellIs" dxfId="18" priority="1" stopIfTrue="1" operator="equal">
      <formula>0</formula>
    </cfRule>
  </conditionalFormatting>
  <printOptions horizontalCentered="1"/>
  <pageMargins left="0.27559055118110237" right="0.19685039370078741" top="0.39370078740157483" bottom="0.39370078740157483" header="0.19685039370078741" footer="0.51181102362204722"/>
  <pageSetup paperSize="9" scale="66" fitToHeight="3" orientation="landscape" r:id="rId1"/>
  <headerFooter alignWithMargins="0"/>
  <rowBreaks count="2" manualBreakCount="2">
    <brk id="36" max="21" man="1"/>
    <brk id="73" max="2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100"/>
  <sheetViews>
    <sheetView view="pageBreakPreview" zoomScale="75" zoomScaleNormal="70" zoomScaleSheetLayoutView="75" workbookViewId="0">
      <pane xSplit="4" ySplit="13" topLeftCell="E14" activePane="bottomRight" state="frozen"/>
      <selection pane="topRight" activeCell="E1" sqref="E1"/>
      <selection pane="bottomLeft" activeCell="A16" sqref="A16"/>
      <selection pane="bottomRight" activeCell="C30" sqref="C30:C36"/>
    </sheetView>
  </sheetViews>
  <sheetFormatPr defaultColWidth="9.140625" defaultRowHeight="15.75"/>
  <cols>
    <col min="1" max="1" width="4.7109375" style="45" customWidth="1"/>
    <col min="2" max="2" width="55.7109375" style="46" customWidth="1"/>
    <col min="3" max="3" width="12.7109375" style="99" customWidth="1"/>
    <col min="4" max="4" width="10.7109375" style="45" customWidth="1"/>
    <col min="5" max="6" width="6.7109375" style="47" customWidth="1"/>
    <col min="7" max="7" width="6.7109375" style="76" customWidth="1"/>
    <col min="8" max="9" width="6.7109375" style="48" customWidth="1"/>
    <col min="10" max="10" width="6.7109375" style="77" customWidth="1"/>
    <col min="11" max="12" width="6.7109375" style="48" customWidth="1"/>
    <col min="13" max="13" width="6.7109375" style="77" customWidth="1"/>
    <col min="14" max="15" width="6.7109375" style="48" customWidth="1"/>
    <col min="16" max="16" width="6.7109375" style="77" customWidth="1"/>
    <col min="17" max="18" width="6.7109375" style="48" customWidth="1"/>
    <col min="19" max="19" width="6.7109375" style="77" customWidth="1"/>
    <col min="20" max="21" width="6.7109375" style="48" customWidth="1"/>
    <col min="22" max="22" width="6.7109375" style="77" customWidth="1"/>
    <col min="23" max="16384" width="9.140625" style="46"/>
  </cols>
  <sheetData>
    <row r="1" spans="1:22" s="45" customFormat="1" ht="42" customHeight="1">
      <c r="A1" s="92"/>
      <c r="B1" s="92"/>
      <c r="C1" s="100"/>
      <c r="D1" s="399" t="s">
        <v>9</v>
      </c>
      <c r="E1" s="399"/>
      <c r="F1" s="399"/>
      <c r="G1" s="399"/>
      <c r="H1" s="399"/>
      <c r="I1" s="399"/>
      <c r="J1" s="399"/>
      <c r="K1" s="92"/>
      <c r="L1" s="92"/>
      <c r="M1" s="400"/>
      <c r="N1" s="400"/>
      <c r="O1" s="400"/>
      <c r="P1" s="400"/>
      <c r="Q1" s="92"/>
      <c r="R1" s="92"/>
      <c r="S1" s="400"/>
      <c r="T1" s="400"/>
      <c r="U1" s="400"/>
      <c r="V1" s="400"/>
    </row>
    <row r="2" spans="1:22" s="45" customFormat="1" ht="48" customHeight="1">
      <c r="A2" s="401" t="s">
        <v>109</v>
      </c>
      <c r="B2" s="401"/>
      <c r="C2" s="401"/>
      <c r="D2" s="401"/>
      <c r="E2" s="401"/>
      <c r="F2" s="401"/>
      <c r="G2" s="401"/>
      <c r="H2" s="401"/>
      <c r="I2" s="401"/>
      <c r="J2" s="401"/>
      <c r="K2" s="401"/>
      <c r="L2" s="401"/>
      <c r="M2" s="401"/>
      <c r="N2" s="401"/>
      <c r="O2" s="401"/>
      <c r="P2" s="401"/>
      <c r="Q2" s="401"/>
      <c r="R2" s="401"/>
      <c r="S2" s="401"/>
      <c r="T2" s="401"/>
      <c r="U2" s="401"/>
      <c r="V2" s="401"/>
    </row>
    <row r="3" spans="1:22" s="45" customFormat="1">
      <c r="A3" s="49"/>
      <c r="B3" s="49"/>
      <c r="C3" s="96"/>
      <c r="D3" s="50"/>
      <c r="E3" s="49"/>
      <c r="F3" s="49"/>
      <c r="G3" s="78"/>
      <c r="H3" s="49"/>
      <c r="I3" s="49"/>
      <c r="J3" s="78"/>
      <c r="K3" s="49"/>
      <c r="L3" s="49"/>
      <c r="M3" s="78"/>
      <c r="N3" s="49"/>
      <c r="O3" s="398"/>
      <c r="P3" s="398"/>
      <c r="Q3" s="49"/>
      <c r="R3" s="49"/>
      <c r="S3" s="78"/>
      <c r="T3" s="49"/>
      <c r="U3" s="398" t="s">
        <v>76</v>
      </c>
      <c r="V3" s="398"/>
    </row>
    <row r="4" spans="1:22" s="51" customFormat="1">
      <c r="A4" s="393" t="s">
        <v>0</v>
      </c>
      <c r="B4" s="393" t="s">
        <v>77</v>
      </c>
      <c r="C4" s="395" t="s">
        <v>1</v>
      </c>
      <c r="D4" s="393" t="s">
        <v>78</v>
      </c>
      <c r="E4" s="385" t="s">
        <v>110</v>
      </c>
      <c r="F4" s="385"/>
      <c r="G4" s="385"/>
      <c r="H4" s="385"/>
      <c r="I4" s="385"/>
      <c r="J4" s="385"/>
      <c r="K4" s="385" t="s">
        <v>111</v>
      </c>
      <c r="L4" s="385"/>
      <c r="M4" s="385"/>
      <c r="N4" s="385"/>
      <c r="O4" s="385"/>
      <c r="P4" s="385"/>
      <c r="Q4" s="385" t="s">
        <v>112</v>
      </c>
      <c r="R4" s="385"/>
      <c r="S4" s="385"/>
      <c r="T4" s="385"/>
      <c r="U4" s="385"/>
      <c r="V4" s="385"/>
    </row>
    <row r="5" spans="1:22" s="51" customFormat="1" ht="15.75" customHeight="1">
      <c r="A5" s="393"/>
      <c r="B5" s="393"/>
      <c r="C5" s="395"/>
      <c r="D5" s="393"/>
      <c r="E5" s="385" t="s">
        <v>106</v>
      </c>
      <c r="F5" s="385"/>
      <c r="G5" s="385"/>
      <c r="H5" s="385" t="s">
        <v>107</v>
      </c>
      <c r="I5" s="385"/>
      <c r="J5" s="385"/>
      <c r="K5" s="385" t="s">
        <v>106</v>
      </c>
      <c r="L5" s="385"/>
      <c r="M5" s="385"/>
      <c r="N5" s="385" t="s">
        <v>107</v>
      </c>
      <c r="O5" s="385"/>
      <c r="P5" s="385"/>
      <c r="Q5" s="385" t="s">
        <v>106</v>
      </c>
      <c r="R5" s="385"/>
      <c r="S5" s="385"/>
      <c r="T5" s="385" t="s">
        <v>107</v>
      </c>
      <c r="U5" s="385"/>
      <c r="V5" s="385"/>
    </row>
    <row r="6" spans="1:22" s="51" customFormat="1" ht="77.25" customHeight="1">
      <c r="A6" s="393"/>
      <c r="B6" s="393"/>
      <c r="C6" s="395"/>
      <c r="D6" s="393"/>
      <c r="E6" s="124" t="s">
        <v>62</v>
      </c>
      <c r="F6" s="124" t="s">
        <v>63</v>
      </c>
      <c r="G6" s="125" t="s">
        <v>81</v>
      </c>
      <c r="H6" s="124" t="s">
        <v>62</v>
      </c>
      <c r="I6" s="124" t="s">
        <v>63</v>
      </c>
      <c r="J6" s="125" t="s">
        <v>81</v>
      </c>
      <c r="K6" s="124" t="s">
        <v>62</v>
      </c>
      <c r="L6" s="124" t="s">
        <v>82</v>
      </c>
      <c r="M6" s="125" t="s">
        <v>81</v>
      </c>
      <c r="N6" s="124" t="s">
        <v>62</v>
      </c>
      <c r="O6" s="124" t="s">
        <v>82</v>
      </c>
      <c r="P6" s="125" t="s">
        <v>81</v>
      </c>
      <c r="Q6" s="124" t="s">
        <v>62</v>
      </c>
      <c r="R6" s="124" t="s">
        <v>82</v>
      </c>
      <c r="S6" s="125" t="s">
        <v>81</v>
      </c>
      <c r="T6" s="124" t="s">
        <v>62</v>
      </c>
      <c r="U6" s="124" t="s">
        <v>82</v>
      </c>
      <c r="V6" s="125" t="s">
        <v>81</v>
      </c>
    </row>
    <row r="7" spans="1:22" s="51" customFormat="1" ht="30" customHeight="1">
      <c r="A7" s="53"/>
      <c r="B7" s="54" t="s">
        <v>83</v>
      </c>
      <c r="C7" s="396">
        <f>SUM(C16,C23,C30,C37,C44,C52,C59,C67,C74,C82,C90)</f>
        <v>724.2600000000001</v>
      </c>
      <c r="D7" s="394">
        <f>SUM(D16,D23,D30,D37,D44,D52,D59,D67,D74,D82,D90)</f>
        <v>11</v>
      </c>
      <c r="E7" s="84">
        <f>SUM(E9:E13)</f>
        <v>0</v>
      </c>
      <c r="F7" s="84">
        <f t="shared" ref="F7:N7" si="0">SUM(F9:F13)</f>
        <v>22.4</v>
      </c>
      <c r="G7" s="56" t="str">
        <f>IF(E7=0,"-",F7/E7)</f>
        <v>-</v>
      </c>
      <c r="H7" s="84">
        <f>SUM(H9:H13)</f>
        <v>0</v>
      </c>
      <c r="I7" s="93">
        <f t="shared" si="0"/>
        <v>10.139999999999999</v>
      </c>
      <c r="J7" s="56" t="str">
        <f>IF(H7=0,"-",I7/H7)</f>
        <v>-</v>
      </c>
      <c r="K7" s="84">
        <f t="shared" si="0"/>
        <v>0</v>
      </c>
      <c r="L7" s="84">
        <f t="shared" si="0"/>
        <v>43.22</v>
      </c>
      <c r="M7" s="56" t="str">
        <f>IF(K7=0,"-",L7/K7)</f>
        <v>-</v>
      </c>
      <c r="N7" s="84">
        <f t="shared" si="0"/>
        <v>0</v>
      </c>
      <c r="O7" s="93">
        <v>31.3</v>
      </c>
      <c r="P7" s="56" t="str">
        <f>IF(N7=0,"-",O7/N7)</f>
        <v>-</v>
      </c>
      <c r="Q7" s="84">
        <f>SUM(Q9:Q13)</f>
        <v>0</v>
      </c>
      <c r="R7" s="84">
        <f>SUM(R9:R13)</f>
        <v>55.120000000000005</v>
      </c>
      <c r="S7" s="56" t="str">
        <f>IF(Q7=0,"-",R7/Q7)</f>
        <v>-</v>
      </c>
      <c r="T7" s="84">
        <f>SUM(T9:T13)</f>
        <v>0</v>
      </c>
      <c r="U7" s="93">
        <v>41.44</v>
      </c>
      <c r="V7" s="56" t="str">
        <f>IF(T7=0,"-",U7/T7)</f>
        <v>-</v>
      </c>
    </row>
    <row r="8" spans="1:22" s="51" customFormat="1">
      <c r="A8" s="53"/>
      <c r="B8" s="57" t="s">
        <v>10</v>
      </c>
      <c r="C8" s="396"/>
      <c r="D8" s="394"/>
      <c r="E8" s="58"/>
      <c r="F8" s="58"/>
      <c r="G8" s="80"/>
      <c r="H8" s="59"/>
      <c r="I8" s="59"/>
      <c r="J8" s="81"/>
      <c r="K8" s="59"/>
      <c r="L8" s="59"/>
      <c r="M8" s="81"/>
      <c r="N8" s="59"/>
      <c r="O8" s="59"/>
      <c r="P8" s="81"/>
      <c r="Q8" s="59"/>
      <c r="R8" s="59"/>
      <c r="S8" s="81"/>
      <c r="T8" s="59"/>
      <c r="U8" s="59"/>
      <c r="V8" s="81"/>
    </row>
    <row r="9" spans="1:22" s="51" customFormat="1">
      <c r="A9" s="53"/>
      <c r="B9" s="60" t="s">
        <v>84</v>
      </c>
      <c r="C9" s="396"/>
      <c r="D9" s="394"/>
      <c r="E9" s="52">
        <f>SUM(E18,E25,E32,E39,E46,E54,E61,E69,E76,E84,E92,)</f>
        <v>0</v>
      </c>
      <c r="F9" s="52">
        <f>SUM(F18,F25,F32,F39,F46,F54,F61,F69,F76,F84,F92,)</f>
        <v>0</v>
      </c>
      <c r="G9" s="56" t="str">
        <f>IF(E9=0,"-",F9/E9)</f>
        <v>-</v>
      </c>
      <c r="H9" s="52">
        <f>SUM(H18,H25,H32,H39,H46,H54,H61,H69,H76,H84,H92,)</f>
        <v>0</v>
      </c>
      <c r="I9" s="52">
        <f>SUM(I18,I25,I32,I39,I46,I54,I61,I69,I76,I84,I92,)</f>
        <v>0</v>
      </c>
      <c r="J9" s="56" t="str">
        <f>IF(H9=0,"-",I9/H9)</f>
        <v>-</v>
      </c>
      <c r="K9" s="52">
        <f>SUM(K18,K25,K32,K39,K46,K54,K61,K69,K76,K84,K92,)</f>
        <v>0</v>
      </c>
      <c r="L9" s="52">
        <f>SUM(L18,L25,L32,L39,L46,L54,L61,L69,L76,L84,L92,)</f>
        <v>0</v>
      </c>
      <c r="M9" s="56" t="str">
        <f>IF(K9=0,"-",L9/K9)</f>
        <v>-</v>
      </c>
      <c r="N9" s="52">
        <f>SUM(N18,N25,N32,N39,N46,N54,N61,N69,N76,N84,N92,)</f>
        <v>0</v>
      </c>
      <c r="O9" s="52">
        <f>SUM(O18,O25,O32,O39,O46,O54,O61,O69,O76,O84,O92,)</f>
        <v>0</v>
      </c>
      <c r="P9" s="56" t="str">
        <f>IF(N9=0,"-",O9/N9)</f>
        <v>-</v>
      </c>
      <c r="Q9" s="52">
        <f>SUM(Q18,Q25,Q32,Q39,Q46,Q54,Q61,Q69,Q76,Q84,Q92,)</f>
        <v>0</v>
      </c>
      <c r="R9" s="52">
        <f>SUM(R18,R25,R32,R39,R46,R54,R61,R69,R76,R84,R92,)</f>
        <v>0</v>
      </c>
      <c r="S9" s="56" t="str">
        <f>IF(Q9=0,"-",R9/Q9)</f>
        <v>-</v>
      </c>
      <c r="T9" s="52">
        <f>SUM(T18,T25,T32,T39,T46,T54,T61,T69,T76,T84,T92,)</f>
        <v>0</v>
      </c>
      <c r="U9" s="52">
        <f>SUM(U18,U25,U32,U39,U46,U54,U61,U69,U76,U84,U92,)</f>
        <v>0</v>
      </c>
      <c r="V9" s="56" t="str">
        <f>IF(T9=0,"-",U9/T9)</f>
        <v>-</v>
      </c>
    </row>
    <row r="10" spans="1:22" s="51" customFormat="1">
      <c r="A10" s="53"/>
      <c r="B10" s="60" t="s">
        <v>85</v>
      </c>
      <c r="C10" s="396"/>
      <c r="D10" s="394"/>
      <c r="E10" s="52">
        <f>SUM(E19,E26,E33,E40,E47,E55,E62,E70,E77,E85,E93,E100)</f>
        <v>0</v>
      </c>
      <c r="F10" s="52">
        <f>SUM(F19,F26,F33,F40,F47,F55,F62,F70,F77,F85,F93,F100)</f>
        <v>9.8000000000000007</v>
      </c>
      <c r="G10" s="56" t="str">
        <f>IF(E10=0,"-",F10/E10)</f>
        <v>-</v>
      </c>
      <c r="H10" s="52">
        <f>SUM(H19,H26,H33,H40,H47,H55,H62,H70,H77,H85,H93,H100)</f>
        <v>0</v>
      </c>
      <c r="I10" s="61">
        <f>SUM(I19,I26,I33,I40,I47,I55,I62,I70,I77,I85,I93,I100)</f>
        <v>8.94</v>
      </c>
      <c r="J10" s="56" t="str">
        <f>IF(H10=0,"-",I10/H10)</f>
        <v>-</v>
      </c>
      <c r="K10" s="52">
        <f>SUM(K19,K26,K33,K40,K47,K55,K62,K70,K77,K85,K93,K100)</f>
        <v>0</v>
      </c>
      <c r="L10" s="52">
        <f>SUM(L19,L26,L33,L40,L47,L55,L62,L70,L77,L85,L93,L100)</f>
        <v>21.42</v>
      </c>
      <c r="M10" s="56" t="str">
        <f>IF(K10=0,"-",L10/K10)</f>
        <v>-</v>
      </c>
      <c r="N10" s="52">
        <f>SUM(N19,N26,N33,N40,N47,N55,N62,N70,N77,N85,N93,N100)</f>
        <v>0</v>
      </c>
      <c r="O10" s="61">
        <f>SUM(O19,O26,O33,O40,O47,O55,O62,O70,O77,O85,O93,O100)</f>
        <v>20.23</v>
      </c>
      <c r="P10" s="56" t="str">
        <f>IF(N10=0,"-",O10/N10)</f>
        <v>-</v>
      </c>
      <c r="Q10" s="52">
        <f>SUM(Q19,Q26,Q33,Q40,Q47,Q55,Q62,Q70,Q77,Q85,Q93,Q100)</f>
        <v>0</v>
      </c>
      <c r="R10" s="52">
        <f>SUM(R19,R26,R33,R40,R47,R55,R62,R70,R77,R85,R93,R100)</f>
        <v>31.22</v>
      </c>
      <c r="S10" s="56" t="str">
        <f>IF(Q10=0,"-",R10/Q10)</f>
        <v>-</v>
      </c>
      <c r="T10" s="52">
        <f>SUM(T19,T26,T33,T40,T47,T55,T62,T70,T77,T85,T93,T100)</f>
        <v>0</v>
      </c>
      <c r="U10" s="61">
        <f>SUM(U19,U26,U33,U40,U47,U55,U62,U70,U77,U85,U93,U100)</f>
        <v>29.2</v>
      </c>
      <c r="V10" s="56" t="str">
        <f>IF(T10=0,"-",U10/T10)</f>
        <v>-</v>
      </c>
    </row>
    <row r="11" spans="1:22" s="51" customFormat="1">
      <c r="A11" s="53"/>
      <c r="B11" s="60" t="s">
        <v>86</v>
      </c>
      <c r="C11" s="396"/>
      <c r="D11" s="394"/>
      <c r="E11" s="52">
        <f t="shared" ref="E11:F13" si="1">SUM(E20,E27,E34,E41,E48,E56,E63,E71,E78,E86,E94,)</f>
        <v>0</v>
      </c>
      <c r="F11" s="52">
        <f t="shared" si="1"/>
        <v>0</v>
      </c>
      <c r="G11" s="56" t="str">
        <f>IF(E11=0,"-",F11/E11)</f>
        <v>-</v>
      </c>
      <c r="H11" s="52">
        <f t="shared" ref="H11:I13" si="2">SUM(H20,H27,H34,H41,H48,H56,H63,H71,H78,H86,H94,)</f>
        <v>0</v>
      </c>
      <c r="I11" s="52">
        <f t="shared" si="2"/>
        <v>0</v>
      </c>
      <c r="J11" s="56" t="str">
        <f>IF(H11=0,"-",I11/H11)</f>
        <v>-</v>
      </c>
      <c r="K11" s="52">
        <f t="shared" ref="K11:L13" si="3">SUM(K20,K27,K34,K41,K48,K56,K63,K71,K78,K86,K94,)</f>
        <v>0</v>
      </c>
      <c r="L11" s="52">
        <f t="shared" si="3"/>
        <v>0</v>
      </c>
      <c r="M11" s="56" t="str">
        <f>IF(K11=0,"-",L11/K11)</f>
        <v>-</v>
      </c>
      <c r="N11" s="52">
        <f t="shared" ref="N11:O13" si="4">SUM(N20,N27,N34,N41,N48,N56,N63,N71,N78,N86,N94,)</f>
        <v>0</v>
      </c>
      <c r="O11" s="52">
        <f t="shared" si="4"/>
        <v>0</v>
      </c>
      <c r="P11" s="56" t="str">
        <f>IF(N11=0,"-",O11/N11)</f>
        <v>-</v>
      </c>
      <c r="Q11" s="52">
        <f t="shared" ref="Q11:R13" si="5">SUM(Q20,Q27,Q34,Q41,Q48,Q56,Q63,Q71,Q78,Q86,Q94,)</f>
        <v>0</v>
      </c>
      <c r="R11" s="52">
        <f t="shared" si="5"/>
        <v>0</v>
      </c>
      <c r="S11" s="56" t="str">
        <f>IF(Q11=0,"-",R11/Q11)</f>
        <v>-</v>
      </c>
      <c r="T11" s="52">
        <f t="shared" ref="T11:U13" si="6">SUM(T20,T27,T34,T41,T48,T56,T63,T71,T78,T86,T94,)</f>
        <v>0</v>
      </c>
      <c r="U11" s="52">
        <f t="shared" si="6"/>
        <v>0</v>
      </c>
      <c r="V11" s="56" t="str">
        <f>IF(T11=0,"-",U11/T11)</f>
        <v>-</v>
      </c>
    </row>
    <row r="12" spans="1:22" s="51" customFormat="1">
      <c r="A12" s="53"/>
      <c r="B12" s="60" t="s">
        <v>87</v>
      </c>
      <c r="C12" s="396"/>
      <c r="D12" s="394"/>
      <c r="E12" s="52">
        <f t="shared" si="1"/>
        <v>0</v>
      </c>
      <c r="F12" s="52">
        <f t="shared" si="1"/>
        <v>12.6</v>
      </c>
      <c r="G12" s="56" t="str">
        <f>IF(E12=0,"-",F12/E12)</f>
        <v>-</v>
      </c>
      <c r="H12" s="52">
        <f t="shared" si="2"/>
        <v>0</v>
      </c>
      <c r="I12" s="52">
        <f t="shared" si="2"/>
        <v>1.2</v>
      </c>
      <c r="J12" s="56" t="str">
        <f>IF(H12=0,"-",I12/H12)</f>
        <v>-</v>
      </c>
      <c r="K12" s="52">
        <f t="shared" si="3"/>
        <v>0</v>
      </c>
      <c r="L12" s="52">
        <f t="shared" si="3"/>
        <v>21.8</v>
      </c>
      <c r="M12" s="56" t="str">
        <f>IF(K12=0,"-",L12/K12)</f>
        <v>-</v>
      </c>
      <c r="N12" s="52">
        <f t="shared" si="4"/>
        <v>0</v>
      </c>
      <c r="O12" s="52">
        <f t="shared" si="4"/>
        <v>12.3</v>
      </c>
      <c r="P12" s="56" t="str">
        <f>IF(N12=0,"-",O12/N12)</f>
        <v>-</v>
      </c>
      <c r="Q12" s="52">
        <f t="shared" si="5"/>
        <v>0</v>
      </c>
      <c r="R12" s="52">
        <f t="shared" si="5"/>
        <v>23.900000000000002</v>
      </c>
      <c r="S12" s="56" t="str">
        <f>IF(Q12=0,"-",R12/Q12)</f>
        <v>-</v>
      </c>
      <c r="T12" s="52">
        <f t="shared" si="6"/>
        <v>0</v>
      </c>
      <c r="U12" s="52">
        <f t="shared" si="6"/>
        <v>12.3</v>
      </c>
      <c r="V12" s="56" t="str">
        <f>IF(T12=0,"-",U12/T12)</f>
        <v>-</v>
      </c>
    </row>
    <row r="13" spans="1:22" s="51" customFormat="1" ht="28.5">
      <c r="A13" s="53"/>
      <c r="B13" s="91" t="s">
        <v>88</v>
      </c>
      <c r="C13" s="396"/>
      <c r="D13" s="394"/>
      <c r="E13" s="52">
        <f t="shared" si="1"/>
        <v>0</v>
      </c>
      <c r="F13" s="52">
        <f t="shared" si="1"/>
        <v>0</v>
      </c>
      <c r="G13" s="56" t="str">
        <f>IF(E13=0,"-",F13/E13)</f>
        <v>-</v>
      </c>
      <c r="H13" s="52">
        <f t="shared" si="2"/>
        <v>0</v>
      </c>
      <c r="I13" s="52">
        <f t="shared" si="2"/>
        <v>0</v>
      </c>
      <c r="J13" s="56" t="str">
        <f>IF(H13=0,"-",I13/H13)</f>
        <v>-</v>
      </c>
      <c r="K13" s="52">
        <f t="shared" si="3"/>
        <v>0</v>
      </c>
      <c r="L13" s="52">
        <f t="shared" si="3"/>
        <v>0</v>
      </c>
      <c r="M13" s="56" t="str">
        <f>IF(K13=0,"-",L13/K13)</f>
        <v>-</v>
      </c>
      <c r="N13" s="52">
        <f t="shared" si="4"/>
        <v>0</v>
      </c>
      <c r="O13" s="52">
        <f t="shared" si="4"/>
        <v>0</v>
      </c>
      <c r="P13" s="56" t="str">
        <f>IF(N13=0,"-",O13/N13)</f>
        <v>-</v>
      </c>
      <c r="Q13" s="52">
        <f t="shared" si="5"/>
        <v>0</v>
      </c>
      <c r="R13" s="52">
        <f t="shared" si="5"/>
        <v>0</v>
      </c>
      <c r="S13" s="56" t="str">
        <f>IF(Q13=0,"-",R13/Q13)</f>
        <v>-</v>
      </c>
      <c r="T13" s="52">
        <f t="shared" si="6"/>
        <v>0</v>
      </c>
      <c r="U13" s="52">
        <f t="shared" si="6"/>
        <v>0</v>
      </c>
      <c r="V13" s="56" t="str">
        <f>IF(T13=0,"-",U13/T13)</f>
        <v>-</v>
      </c>
    </row>
    <row r="14" spans="1:22" s="51" customFormat="1">
      <c r="A14" s="53"/>
      <c r="B14" s="57" t="s">
        <v>89</v>
      </c>
      <c r="C14" s="97"/>
      <c r="D14" s="62"/>
      <c r="E14" s="58"/>
      <c r="F14" s="58"/>
      <c r="G14" s="82"/>
      <c r="H14" s="63"/>
      <c r="I14" s="63"/>
      <c r="J14" s="83"/>
      <c r="K14" s="63"/>
      <c r="L14" s="63"/>
      <c r="M14" s="83"/>
      <c r="N14" s="63"/>
      <c r="O14" s="63"/>
      <c r="P14" s="83"/>
      <c r="Q14" s="63"/>
      <c r="R14" s="63"/>
      <c r="S14" s="83"/>
      <c r="T14" s="63"/>
      <c r="U14" s="63"/>
      <c r="V14" s="83"/>
    </row>
    <row r="15" spans="1:22" s="51" customFormat="1">
      <c r="A15" s="397" t="s">
        <v>90</v>
      </c>
      <c r="B15" s="397"/>
      <c r="C15" s="397"/>
      <c r="D15" s="397"/>
      <c r="E15" s="397"/>
      <c r="F15" s="397"/>
      <c r="G15" s="397"/>
      <c r="H15" s="397"/>
      <c r="I15" s="397"/>
      <c r="J15" s="397"/>
      <c r="K15" s="397"/>
      <c r="L15" s="397"/>
      <c r="M15" s="397"/>
      <c r="N15" s="397"/>
      <c r="O15" s="397"/>
      <c r="P15" s="397"/>
      <c r="Q15" s="397"/>
      <c r="R15" s="397"/>
      <c r="S15" s="397"/>
      <c r="T15" s="397"/>
      <c r="U15" s="397"/>
      <c r="V15" s="397"/>
    </row>
    <row r="16" spans="1:22" s="51" customFormat="1" ht="24.95" customHeight="1">
      <c r="A16" s="64"/>
      <c r="B16" s="65" t="s">
        <v>91</v>
      </c>
      <c r="C16" s="386">
        <v>106.5</v>
      </c>
      <c r="D16" s="385">
        <v>1</v>
      </c>
      <c r="E16" s="84">
        <f>SUM(E18:E22)</f>
        <v>0</v>
      </c>
      <c r="F16" s="84">
        <f t="shared" ref="F16:O16" si="7">SUM(F18:F22)</f>
        <v>0</v>
      </c>
      <c r="G16" s="56" t="str">
        <f>IF(E16=0,"-",F16/E16)</f>
        <v>-</v>
      </c>
      <c r="H16" s="84">
        <f>SUM(H18:H22)</f>
        <v>0</v>
      </c>
      <c r="I16" s="84">
        <f t="shared" si="7"/>
        <v>0</v>
      </c>
      <c r="J16" s="56" t="str">
        <f>IF(H16=0,"-",I16/H16)</f>
        <v>-</v>
      </c>
      <c r="K16" s="84">
        <f t="shared" si="7"/>
        <v>0</v>
      </c>
      <c r="L16" s="84">
        <f t="shared" si="7"/>
        <v>0</v>
      </c>
      <c r="M16" s="56" t="str">
        <f>IF(K16=0,"-",L16/K16)</f>
        <v>-</v>
      </c>
      <c r="N16" s="84">
        <f t="shared" si="7"/>
        <v>0</v>
      </c>
      <c r="O16" s="84">
        <f t="shared" si="7"/>
        <v>0</v>
      </c>
      <c r="P16" s="56" t="str">
        <f>IF(N16=0,"-",O16/N16)</f>
        <v>-</v>
      </c>
      <c r="Q16" s="84">
        <f>SUM(Q18:Q22)</f>
        <v>0</v>
      </c>
      <c r="R16" s="84">
        <f>SUM(R18:R22)</f>
        <v>0</v>
      </c>
      <c r="S16" s="56" t="str">
        <f>IF(Q16=0,"-",R16/Q16)</f>
        <v>-</v>
      </c>
      <c r="T16" s="84">
        <f>SUM(T18:T22)</f>
        <v>0</v>
      </c>
      <c r="U16" s="84">
        <f>SUM(U18:U22)</f>
        <v>0</v>
      </c>
      <c r="V16" s="56" t="str">
        <f>IF(T16=0,"-",U16/T16)</f>
        <v>-</v>
      </c>
    </row>
    <row r="17" spans="1:22" s="51" customFormat="1">
      <c r="A17" s="64"/>
      <c r="B17" s="66" t="s">
        <v>10</v>
      </c>
      <c r="C17" s="386"/>
      <c r="D17" s="385"/>
      <c r="E17" s="63"/>
      <c r="F17" s="63"/>
      <c r="G17" s="83"/>
      <c r="H17" s="73"/>
      <c r="I17" s="73"/>
      <c r="J17" s="85"/>
      <c r="K17" s="73"/>
      <c r="L17" s="73"/>
      <c r="M17" s="86"/>
      <c r="N17" s="73"/>
      <c r="O17" s="73"/>
      <c r="P17" s="85"/>
      <c r="Q17" s="73"/>
      <c r="R17" s="73"/>
      <c r="S17" s="86"/>
      <c r="T17" s="73"/>
      <c r="U17" s="73"/>
      <c r="V17" s="85"/>
    </row>
    <row r="18" spans="1:22" s="51" customFormat="1">
      <c r="A18" s="64"/>
      <c r="B18" s="67" t="s">
        <v>84</v>
      </c>
      <c r="C18" s="386"/>
      <c r="D18" s="385"/>
      <c r="E18" s="63"/>
      <c r="F18" s="63"/>
      <c r="G18" s="68" t="str">
        <f t="shared" ref="G18:G23" si="8">IF(E18=0,"-",F18/E18)</f>
        <v>-</v>
      </c>
      <c r="H18" s="73"/>
      <c r="I18" s="73"/>
      <c r="J18" s="68" t="str">
        <f t="shared" ref="J18:J23" si="9">IF(H18=0,"-",I18/H18)</f>
        <v>-</v>
      </c>
      <c r="K18" s="73"/>
      <c r="L18" s="73"/>
      <c r="M18" s="68" t="str">
        <f t="shared" ref="M18:M23" si="10">IF(K18=0,"-",L18/K18)</f>
        <v>-</v>
      </c>
      <c r="N18" s="73"/>
      <c r="O18" s="73"/>
      <c r="P18" s="68" t="str">
        <f t="shared" ref="P18:P23" si="11">IF(N18=0,"-",O18/N18)</f>
        <v>-</v>
      </c>
      <c r="Q18" s="73"/>
      <c r="R18" s="73"/>
      <c r="S18" s="68" t="str">
        <f t="shared" ref="S18:S23" si="12">IF(Q18=0,"-",R18/Q18)</f>
        <v>-</v>
      </c>
      <c r="T18" s="73"/>
      <c r="U18" s="73"/>
      <c r="V18" s="68" t="str">
        <f t="shared" ref="V18:V23" si="13">IF(T18=0,"-",U18/T18)</f>
        <v>-</v>
      </c>
    </row>
    <row r="19" spans="1:22" s="51" customFormat="1">
      <c r="A19" s="64"/>
      <c r="B19" s="67" t="s">
        <v>85</v>
      </c>
      <c r="C19" s="386"/>
      <c r="D19" s="385"/>
      <c r="E19" s="63"/>
      <c r="F19" s="63"/>
      <c r="G19" s="68" t="str">
        <f t="shared" si="8"/>
        <v>-</v>
      </c>
      <c r="H19" s="73"/>
      <c r="I19" s="73"/>
      <c r="J19" s="68" t="str">
        <f t="shared" si="9"/>
        <v>-</v>
      </c>
      <c r="K19" s="73"/>
      <c r="L19" s="73"/>
      <c r="M19" s="68" t="str">
        <f t="shared" si="10"/>
        <v>-</v>
      </c>
      <c r="N19" s="73"/>
      <c r="O19" s="73"/>
      <c r="P19" s="68" t="str">
        <f t="shared" si="11"/>
        <v>-</v>
      </c>
      <c r="Q19" s="73"/>
      <c r="R19" s="73"/>
      <c r="S19" s="68" t="str">
        <f t="shared" si="12"/>
        <v>-</v>
      </c>
      <c r="T19" s="73"/>
      <c r="U19" s="73"/>
      <c r="V19" s="68" t="str">
        <f t="shared" si="13"/>
        <v>-</v>
      </c>
    </row>
    <row r="20" spans="1:22" s="51" customFormat="1">
      <c r="A20" s="64"/>
      <c r="B20" s="67" t="s">
        <v>86</v>
      </c>
      <c r="C20" s="386"/>
      <c r="D20" s="385"/>
      <c r="E20" s="63"/>
      <c r="F20" s="63"/>
      <c r="G20" s="68" t="str">
        <f>IF(E20=0,"-",F20/E20)</f>
        <v>-</v>
      </c>
      <c r="H20" s="73"/>
      <c r="I20" s="73"/>
      <c r="J20" s="68" t="str">
        <f t="shared" si="9"/>
        <v>-</v>
      </c>
      <c r="K20" s="73"/>
      <c r="L20" s="73"/>
      <c r="M20" s="68" t="str">
        <f t="shared" si="10"/>
        <v>-</v>
      </c>
      <c r="N20" s="73"/>
      <c r="O20" s="73"/>
      <c r="P20" s="68" t="str">
        <f t="shared" si="11"/>
        <v>-</v>
      </c>
      <c r="Q20" s="73"/>
      <c r="R20" s="73"/>
      <c r="S20" s="68" t="str">
        <f t="shared" si="12"/>
        <v>-</v>
      </c>
      <c r="T20" s="73"/>
      <c r="U20" s="73"/>
      <c r="V20" s="68" t="str">
        <f t="shared" si="13"/>
        <v>-</v>
      </c>
    </row>
    <row r="21" spans="1:22">
      <c r="A21" s="69"/>
      <c r="B21" s="67" t="s">
        <v>87</v>
      </c>
      <c r="C21" s="386"/>
      <c r="D21" s="385"/>
      <c r="E21" s="70"/>
      <c r="F21" s="70"/>
      <c r="G21" s="68" t="str">
        <f t="shared" si="8"/>
        <v>-</v>
      </c>
      <c r="H21" s="71"/>
      <c r="I21" s="71"/>
      <c r="J21" s="68" t="str">
        <f t="shared" si="9"/>
        <v>-</v>
      </c>
      <c r="K21" s="71"/>
      <c r="L21" s="71"/>
      <c r="M21" s="68" t="str">
        <f t="shared" si="10"/>
        <v>-</v>
      </c>
      <c r="N21" s="71"/>
      <c r="O21" s="71"/>
      <c r="P21" s="68" t="str">
        <f t="shared" si="11"/>
        <v>-</v>
      </c>
      <c r="Q21" s="71"/>
      <c r="R21" s="71"/>
      <c r="S21" s="68" t="str">
        <f t="shared" si="12"/>
        <v>-</v>
      </c>
      <c r="T21" s="71"/>
      <c r="U21" s="71"/>
      <c r="V21" s="68" t="str">
        <f t="shared" si="13"/>
        <v>-</v>
      </c>
    </row>
    <row r="22" spans="1:22">
      <c r="A22" s="69"/>
      <c r="B22" s="67" t="s">
        <v>88</v>
      </c>
      <c r="C22" s="386"/>
      <c r="D22" s="385"/>
      <c r="E22" s="70"/>
      <c r="F22" s="70"/>
      <c r="G22" s="68" t="str">
        <f t="shared" si="8"/>
        <v>-</v>
      </c>
      <c r="H22" s="70"/>
      <c r="I22" s="70"/>
      <c r="J22" s="68" t="str">
        <f t="shared" si="9"/>
        <v>-</v>
      </c>
      <c r="K22" s="70"/>
      <c r="L22" s="70"/>
      <c r="M22" s="68" t="str">
        <f t="shared" si="10"/>
        <v>-</v>
      </c>
      <c r="N22" s="70"/>
      <c r="O22" s="70"/>
      <c r="P22" s="68" t="str">
        <f t="shared" si="11"/>
        <v>-</v>
      </c>
      <c r="Q22" s="70"/>
      <c r="R22" s="70"/>
      <c r="S22" s="68" t="str">
        <f t="shared" si="12"/>
        <v>-</v>
      </c>
      <c r="T22" s="70"/>
      <c r="U22" s="70"/>
      <c r="V22" s="68" t="str">
        <f t="shared" si="13"/>
        <v>-</v>
      </c>
    </row>
    <row r="23" spans="1:22" ht="24.95" customHeight="1">
      <c r="A23" s="69"/>
      <c r="B23" s="72" t="s">
        <v>26</v>
      </c>
      <c r="C23" s="386">
        <v>101.3</v>
      </c>
      <c r="D23" s="385">
        <v>1</v>
      </c>
      <c r="E23" s="84">
        <f>SUM(E25:E29)</f>
        <v>0</v>
      </c>
      <c r="F23" s="84">
        <f t="shared" ref="F23:O23" si="14">SUM(F25:F29)</f>
        <v>0</v>
      </c>
      <c r="G23" s="56" t="str">
        <f t="shared" si="8"/>
        <v>-</v>
      </c>
      <c r="H23" s="84">
        <f>SUM(H25:H29)</f>
        <v>0</v>
      </c>
      <c r="I23" s="84">
        <f t="shared" si="14"/>
        <v>0</v>
      </c>
      <c r="J23" s="56" t="str">
        <f t="shared" si="9"/>
        <v>-</v>
      </c>
      <c r="K23" s="84">
        <f t="shared" si="14"/>
        <v>0</v>
      </c>
      <c r="L23" s="84">
        <f t="shared" si="14"/>
        <v>0</v>
      </c>
      <c r="M23" s="56" t="str">
        <f t="shared" si="10"/>
        <v>-</v>
      </c>
      <c r="N23" s="84">
        <f t="shared" si="14"/>
        <v>0</v>
      </c>
      <c r="O23" s="84">
        <f t="shared" si="14"/>
        <v>0</v>
      </c>
      <c r="P23" s="56" t="str">
        <f t="shared" si="11"/>
        <v>-</v>
      </c>
      <c r="Q23" s="84">
        <f>SUM(Q25:Q29)</f>
        <v>0</v>
      </c>
      <c r="R23" s="84">
        <f>SUM(R25:R29)</f>
        <v>0</v>
      </c>
      <c r="S23" s="56" t="str">
        <f t="shared" si="12"/>
        <v>-</v>
      </c>
      <c r="T23" s="84">
        <f>SUM(T25:T29)</f>
        <v>0</v>
      </c>
      <c r="U23" s="84">
        <f>SUM(U25:U29)</f>
        <v>0</v>
      </c>
      <c r="V23" s="56" t="str">
        <f t="shared" si="13"/>
        <v>-</v>
      </c>
    </row>
    <row r="24" spans="1:22">
      <c r="A24" s="69"/>
      <c r="B24" s="66" t="s">
        <v>10</v>
      </c>
      <c r="C24" s="386"/>
      <c r="D24" s="385"/>
      <c r="E24" s="70"/>
      <c r="F24" s="70"/>
      <c r="G24" s="87"/>
      <c r="H24" s="71"/>
      <c r="I24" s="71"/>
      <c r="J24" s="88"/>
      <c r="K24" s="71"/>
      <c r="L24" s="71"/>
      <c r="M24" s="88"/>
      <c r="N24" s="71"/>
      <c r="O24" s="71"/>
      <c r="P24" s="88"/>
      <c r="Q24" s="71"/>
      <c r="R24" s="71"/>
      <c r="S24" s="88"/>
      <c r="T24" s="71"/>
      <c r="U24" s="71"/>
      <c r="V24" s="88"/>
    </row>
    <row r="25" spans="1:22">
      <c r="A25" s="69"/>
      <c r="B25" s="67" t="s">
        <v>84</v>
      </c>
      <c r="C25" s="386"/>
      <c r="D25" s="385"/>
      <c r="E25" s="63"/>
      <c r="F25" s="63"/>
      <c r="G25" s="68" t="str">
        <f t="shared" ref="G25:G30" si="15">IF(E25=0,"-",F25/E25)</f>
        <v>-</v>
      </c>
      <c r="H25" s="73"/>
      <c r="I25" s="73"/>
      <c r="J25" s="68" t="str">
        <f t="shared" ref="J25:J30" si="16">IF(H25=0,"-",I25/H25)</f>
        <v>-</v>
      </c>
      <c r="K25" s="73"/>
      <c r="L25" s="73"/>
      <c r="M25" s="68" t="str">
        <f t="shared" ref="M25:M30" si="17">IF(K25=0,"-",L25/K25)</f>
        <v>-</v>
      </c>
      <c r="N25" s="73"/>
      <c r="O25" s="73"/>
      <c r="P25" s="68" t="str">
        <f t="shared" ref="P25:P30" si="18">IF(N25=0,"-",O25/N25)</f>
        <v>-</v>
      </c>
      <c r="Q25" s="73"/>
      <c r="R25" s="73"/>
      <c r="S25" s="68" t="str">
        <f t="shared" ref="S25:S30" si="19">IF(Q25=0,"-",R25/Q25)</f>
        <v>-</v>
      </c>
      <c r="T25" s="73"/>
      <c r="U25" s="73"/>
      <c r="V25" s="68" t="str">
        <f t="shared" ref="V25:V30" si="20">IF(T25=0,"-",U25/T25)</f>
        <v>-</v>
      </c>
    </row>
    <row r="26" spans="1:22">
      <c r="A26" s="69"/>
      <c r="B26" s="67" t="s">
        <v>85</v>
      </c>
      <c r="C26" s="386"/>
      <c r="D26" s="385"/>
      <c r="E26" s="63"/>
      <c r="F26" s="63"/>
      <c r="G26" s="68" t="str">
        <f t="shared" si="15"/>
        <v>-</v>
      </c>
      <c r="H26" s="73"/>
      <c r="I26" s="73"/>
      <c r="J26" s="68" t="str">
        <f t="shared" si="16"/>
        <v>-</v>
      </c>
      <c r="K26" s="73"/>
      <c r="L26" s="73"/>
      <c r="M26" s="68" t="str">
        <f t="shared" si="17"/>
        <v>-</v>
      </c>
      <c r="N26" s="73"/>
      <c r="O26" s="73"/>
      <c r="P26" s="68" t="str">
        <f t="shared" si="18"/>
        <v>-</v>
      </c>
      <c r="Q26" s="73"/>
      <c r="R26" s="73"/>
      <c r="S26" s="68" t="str">
        <f t="shared" si="19"/>
        <v>-</v>
      </c>
      <c r="T26" s="73"/>
      <c r="U26" s="73"/>
      <c r="V26" s="68" t="str">
        <f t="shared" si="20"/>
        <v>-</v>
      </c>
    </row>
    <row r="27" spans="1:22">
      <c r="A27" s="69"/>
      <c r="B27" s="67" t="s">
        <v>86</v>
      </c>
      <c r="C27" s="386"/>
      <c r="D27" s="385"/>
      <c r="E27" s="63"/>
      <c r="F27" s="63"/>
      <c r="G27" s="68" t="str">
        <f t="shared" si="15"/>
        <v>-</v>
      </c>
      <c r="H27" s="73"/>
      <c r="I27" s="73"/>
      <c r="J27" s="68" t="str">
        <f t="shared" si="16"/>
        <v>-</v>
      </c>
      <c r="K27" s="73"/>
      <c r="L27" s="73"/>
      <c r="M27" s="68" t="str">
        <f t="shared" si="17"/>
        <v>-</v>
      </c>
      <c r="N27" s="73"/>
      <c r="O27" s="73"/>
      <c r="P27" s="68" t="str">
        <f t="shared" si="18"/>
        <v>-</v>
      </c>
      <c r="Q27" s="73"/>
      <c r="R27" s="73"/>
      <c r="S27" s="68" t="str">
        <f t="shared" si="19"/>
        <v>-</v>
      </c>
      <c r="T27" s="73"/>
      <c r="U27" s="73"/>
      <c r="V27" s="68" t="str">
        <f t="shared" si="20"/>
        <v>-</v>
      </c>
    </row>
    <row r="28" spans="1:22">
      <c r="A28" s="69"/>
      <c r="B28" s="67" t="s">
        <v>87</v>
      </c>
      <c r="C28" s="386"/>
      <c r="D28" s="385"/>
      <c r="E28" s="70"/>
      <c r="F28" s="70"/>
      <c r="G28" s="68" t="str">
        <f t="shared" si="15"/>
        <v>-</v>
      </c>
      <c r="H28" s="71"/>
      <c r="I28" s="71"/>
      <c r="J28" s="68" t="str">
        <f t="shared" si="16"/>
        <v>-</v>
      </c>
      <c r="K28" s="71"/>
      <c r="L28" s="71"/>
      <c r="M28" s="68" t="str">
        <f t="shared" si="17"/>
        <v>-</v>
      </c>
      <c r="N28" s="71"/>
      <c r="O28" s="71"/>
      <c r="P28" s="68" t="str">
        <f t="shared" si="18"/>
        <v>-</v>
      </c>
      <c r="Q28" s="71"/>
      <c r="R28" s="71"/>
      <c r="S28" s="68" t="str">
        <f t="shared" si="19"/>
        <v>-</v>
      </c>
      <c r="T28" s="71"/>
      <c r="U28" s="71"/>
      <c r="V28" s="68" t="str">
        <f t="shared" si="20"/>
        <v>-</v>
      </c>
    </row>
    <row r="29" spans="1:22">
      <c r="A29" s="69"/>
      <c r="B29" s="67" t="s">
        <v>88</v>
      </c>
      <c r="C29" s="386"/>
      <c r="D29" s="385"/>
      <c r="E29" s="70"/>
      <c r="F29" s="70"/>
      <c r="G29" s="68" t="str">
        <f t="shared" si="15"/>
        <v>-</v>
      </c>
      <c r="H29" s="70"/>
      <c r="I29" s="70"/>
      <c r="J29" s="68" t="str">
        <f t="shared" si="16"/>
        <v>-</v>
      </c>
      <c r="K29" s="70"/>
      <c r="L29" s="70"/>
      <c r="M29" s="68" t="str">
        <f t="shared" si="17"/>
        <v>-</v>
      </c>
      <c r="N29" s="70"/>
      <c r="O29" s="70"/>
      <c r="P29" s="68" t="str">
        <f t="shared" si="18"/>
        <v>-</v>
      </c>
      <c r="Q29" s="70"/>
      <c r="R29" s="70"/>
      <c r="S29" s="68" t="str">
        <f t="shared" si="19"/>
        <v>-</v>
      </c>
      <c r="T29" s="70"/>
      <c r="U29" s="70"/>
      <c r="V29" s="68" t="str">
        <f t="shared" si="20"/>
        <v>-</v>
      </c>
    </row>
    <row r="30" spans="1:22" ht="30" customHeight="1">
      <c r="A30" s="69"/>
      <c r="B30" s="72" t="s">
        <v>99</v>
      </c>
      <c r="C30" s="386">
        <v>232.9</v>
      </c>
      <c r="D30" s="385">
        <v>1</v>
      </c>
      <c r="E30" s="84">
        <f>SUM(E32:E36)</f>
        <v>0</v>
      </c>
      <c r="F30" s="84">
        <f t="shared" ref="F30:N30" si="21">SUM(F32:F36)</f>
        <v>9.8000000000000007</v>
      </c>
      <c r="G30" s="56" t="str">
        <f t="shared" si="15"/>
        <v>-</v>
      </c>
      <c r="H30" s="84">
        <f>SUM(H32:H36)</f>
        <v>0</v>
      </c>
      <c r="I30" s="84">
        <f t="shared" si="21"/>
        <v>8.17</v>
      </c>
      <c r="J30" s="56" t="str">
        <f t="shared" si="16"/>
        <v>-</v>
      </c>
      <c r="K30" s="84">
        <f t="shared" si="21"/>
        <v>0</v>
      </c>
      <c r="L30" s="84">
        <f t="shared" si="21"/>
        <v>26.12</v>
      </c>
      <c r="M30" s="56" t="str">
        <f t="shared" si="17"/>
        <v>-</v>
      </c>
      <c r="N30" s="84">
        <f t="shared" si="21"/>
        <v>0</v>
      </c>
      <c r="O30" s="84">
        <v>21.46</v>
      </c>
      <c r="P30" s="56" t="str">
        <f t="shared" si="18"/>
        <v>-</v>
      </c>
      <c r="Q30" s="84">
        <f>SUM(Q32:Q36)</f>
        <v>0</v>
      </c>
      <c r="R30" s="84">
        <f>SUM(R32:R36)</f>
        <v>35.92</v>
      </c>
      <c r="S30" s="56" t="str">
        <f t="shared" si="19"/>
        <v>-</v>
      </c>
      <c r="T30" s="84">
        <f>SUM(T32:T36)</f>
        <v>0</v>
      </c>
      <c r="U30" s="84">
        <v>29.66</v>
      </c>
      <c r="V30" s="56" t="str">
        <f t="shared" si="20"/>
        <v>-</v>
      </c>
    </row>
    <row r="31" spans="1:22">
      <c r="A31" s="69"/>
      <c r="B31" s="66" t="s">
        <v>10</v>
      </c>
      <c r="C31" s="386"/>
      <c r="D31" s="385"/>
      <c r="E31" s="70"/>
      <c r="F31" s="70"/>
      <c r="G31" s="87"/>
      <c r="H31" s="71"/>
      <c r="I31" s="71"/>
      <c r="J31" s="88"/>
      <c r="K31" s="71"/>
      <c r="L31" s="71"/>
      <c r="M31" s="88"/>
      <c r="N31" s="71"/>
      <c r="O31" s="71"/>
      <c r="P31" s="88"/>
      <c r="Q31" s="71"/>
      <c r="R31" s="71"/>
      <c r="S31" s="88"/>
      <c r="T31" s="71"/>
      <c r="U31" s="71"/>
      <c r="V31" s="88"/>
    </row>
    <row r="32" spans="1:22">
      <c r="A32" s="69"/>
      <c r="B32" s="67" t="s">
        <v>84</v>
      </c>
      <c r="C32" s="386"/>
      <c r="D32" s="385"/>
      <c r="E32" s="63"/>
      <c r="F32" s="63"/>
      <c r="G32" s="68" t="str">
        <f t="shared" ref="G32:G37" si="22">IF(E32=0,"-",F32/E32)</f>
        <v>-</v>
      </c>
      <c r="H32" s="73"/>
      <c r="I32" s="73"/>
      <c r="J32" s="68" t="str">
        <f t="shared" ref="J32:J37" si="23">IF(H32=0,"-",I32/H32)</f>
        <v>-</v>
      </c>
      <c r="K32" s="73"/>
      <c r="L32" s="73"/>
      <c r="M32" s="68" t="str">
        <f t="shared" ref="M32:M37" si="24">IF(K32=0,"-",L32/K32)</f>
        <v>-</v>
      </c>
      <c r="N32" s="73"/>
      <c r="O32" s="73"/>
      <c r="P32" s="68" t="str">
        <f t="shared" ref="P32:P37" si="25">IF(N32=0,"-",O32/N32)</f>
        <v>-</v>
      </c>
      <c r="Q32" s="73"/>
      <c r="R32" s="73"/>
      <c r="S32" s="68" t="str">
        <f t="shared" ref="S32:S37" si="26">IF(Q32=0,"-",R32/Q32)</f>
        <v>-</v>
      </c>
      <c r="T32" s="73"/>
      <c r="U32" s="73"/>
      <c r="V32" s="68" t="str">
        <f t="shared" ref="V32:V37" si="27">IF(T32=0,"-",U32/T32)</f>
        <v>-</v>
      </c>
    </row>
    <row r="33" spans="1:22">
      <c r="A33" s="69"/>
      <c r="B33" s="67" t="s">
        <v>85</v>
      </c>
      <c r="C33" s="386"/>
      <c r="D33" s="385"/>
      <c r="E33" s="63"/>
      <c r="F33" s="63">
        <v>9.8000000000000007</v>
      </c>
      <c r="G33" s="68" t="str">
        <f t="shared" si="22"/>
        <v>-</v>
      </c>
      <c r="H33" s="73"/>
      <c r="I33" s="89">
        <v>8.17</v>
      </c>
      <c r="J33" s="68" t="str">
        <f t="shared" si="23"/>
        <v>-</v>
      </c>
      <c r="K33" s="73"/>
      <c r="L33" s="73">
        <f>R33-F33</f>
        <v>7.32</v>
      </c>
      <c r="M33" s="68" t="str">
        <f t="shared" si="24"/>
        <v>-</v>
      </c>
      <c r="N33" s="73"/>
      <c r="O33" s="73">
        <v>12.5</v>
      </c>
      <c r="P33" s="68" t="str">
        <f t="shared" si="25"/>
        <v>-</v>
      </c>
      <c r="Q33" s="73"/>
      <c r="R33" s="73">
        <f>9.84+7.28</f>
        <v>17.12</v>
      </c>
      <c r="S33" s="68" t="str">
        <f t="shared" si="26"/>
        <v>-</v>
      </c>
      <c r="T33" s="73"/>
      <c r="U33" s="73">
        <v>20.7</v>
      </c>
      <c r="V33" s="68" t="str">
        <f t="shared" si="27"/>
        <v>-</v>
      </c>
    </row>
    <row r="34" spans="1:22">
      <c r="A34" s="69"/>
      <c r="B34" s="67" t="s">
        <v>86</v>
      </c>
      <c r="C34" s="386"/>
      <c r="D34" s="385"/>
      <c r="E34" s="63"/>
      <c r="F34" s="63"/>
      <c r="G34" s="68" t="str">
        <f t="shared" si="22"/>
        <v>-</v>
      </c>
      <c r="H34" s="73"/>
      <c r="I34" s="73"/>
      <c r="J34" s="68" t="str">
        <f t="shared" si="23"/>
        <v>-</v>
      </c>
      <c r="K34" s="73"/>
      <c r="L34" s="73"/>
      <c r="M34" s="68" t="str">
        <f t="shared" si="24"/>
        <v>-</v>
      </c>
      <c r="N34" s="73"/>
      <c r="O34" s="73"/>
      <c r="P34" s="68" t="str">
        <f t="shared" si="25"/>
        <v>-</v>
      </c>
      <c r="Q34" s="73"/>
      <c r="R34" s="73"/>
      <c r="S34" s="68" t="str">
        <f t="shared" si="26"/>
        <v>-</v>
      </c>
      <c r="T34" s="73"/>
      <c r="U34" s="73"/>
      <c r="V34" s="68" t="str">
        <f t="shared" si="27"/>
        <v>-</v>
      </c>
    </row>
    <row r="35" spans="1:22">
      <c r="A35" s="69"/>
      <c r="B35" s="67" t="s">
        <v>87</v>
      </c>
      <c r="C35" s="386"/>
      <c r="D35" s="385"/>
      <c r="E35" s="70"/>
      <c r="F35" s="70"/>
      <c r="G35" s="68" t="str">
        <f t="shared" si="22"/>
        <v>-</v>
      </c>
      <c r="H35" s="71"/>
      <c r="I35" s="71"/>
      <c r="J35" s="68" t="str">
        <f t="shared" si="23"/>
        <v>-</v>
      </c>
      <c r="K35" s="73"/>
      <c r="L35" s="73">
        <f>R35-F35</f>
        <v>18.8</v>
      </c>
      <c r="M35" s="68" t="str">
        <f t="shared" si="24"/>
        <v>-</v>
      </c>
      <c r="N35" s="71"/>
      <c r="O35" s="73">
        <f>U35-I35</f>
        <v>9</v>
      </c>
      <c r="P35" s="68" t="str">
        <f t="shared" si="25"/>
        <v>-</v>
      </c>
      <c r="Q35" s="73"/>
      <c r="R35" s="73">
        <f>9+9.8</f>
        <v>18.8</v>
      </c>
      <c r="S35" s="68" t="str">
        <f t="shared" si="26"/>
        <v>-</v>
      </c>
      <c r="T35" s="71"/>
      <c r="U35" s="71">
        <f>9</f>
        <v>9</v>
      </c>
      <c r="V35" s="68" t="str">
        <f t="shared" si="27"/>
        <v>-</v>
      </c>
    </row>
    <row r="36" spans="1:22">
      <c r="A36" s="69"/>
      <c r="B36" s="67" t="s">
        <v>88</v>
      </c>
      <c r="C36" s="386"/>
      <c r="D36" s="385"/>
      <c r="E36" s="70"/>
      <c r="F36" s="70"/>
      <c r="G36" s="68" t="str">
        <f t="shared" si="22"/>
        <v>-</v>
      </c>
      <c r="H36" s="70"/>
      <c r="I36" s="70"/>
      <c r="J36" s="68" t="str">
        <f t="shared" si="23"/>
        <v>-</v>
      </c>
      <c r="K36" s="70"/>
      <c r="L36" s="70"/>
      <c r="M36" s="68" t="str">
        <f t="shared" si="24"/>
        <v>-</v>
      </c>
      <c r="N36" s="70"/>
      <c r="O36" s="70"/>
      <c r="P36" s="68" t="str">
        <f t="shared" si="25"/>
        <v>-</v>
      </c>
      <c r="Q36" s="70"/>
      <c r="R36" s="70"/>
      <c r="S36" s="68" t="str">
        <f t="shared" si="26"/>
        <v>-</v>
      </c>
      <c r="T36" s="70"/>
      <c r="U36" s="70"/>
      <c r="V36" s="68" t="str">
        <f t="shared" si="27"/>
        <v>-</v>
      </c>
    </row>
    <row r="37" spans="1:22" ht="30" customHeight="1">
      <c r="A37" s="69"/>
      <c r="B37" s="74" t="s">
        <v>20</v>
      </c>
      <c r="C37" s="386">
        <v>24.5</v>
      </c>
      <c r="D37" s="385">
        <v>1</v>
      </c>
      <c r="E37" s="84">
        <f>SUM(E39:E43)</f>
        <v>0</v>
      </c>
      <c r="F37" s="84">
        <f t="shared" ref="F37:O37" si="28">SUM(F39:F43)</f>
        <v>0</v>
      </c>
      <c r="G37" s="56" t="str">
        <f t="shared" si="22"/>
        <v>-</v>
      </c>
      <c r="H37" s="84">
        <f>SUM(H39:H43)</f>
        <v>0</v>
      </c>
      <c r="I37" s="84">
        <f t="shared" si="28"/>
        <v>0</v>
      </c>
      <c r="J37" s="56" t="str">
        <f t="shared" si="23"/>
        <v>-</v>
      </c>
      <c r="K37" s="84">
        <f t="shared" si="28"/>
        <v>0</v>
      </c>
      <c r="L37" s="84">
        <f t="shared" si="28"/>
        <v>3</v>
      </c>
      <c r="M37" s="56" t="str">
        <f t="shared" si="24"/>
        <v>-</v>
      </c>
      <c r="N37" s="84">
        <f t="shared" si="28"/>
        <v>0</v>
      </c>
      <c r="O37" s="84">
        <f t="shared" si="28"/>
        <v>3</v>
      </c>
      <c r="P37" s="56" t="str">
        <f t="shared" si="25"/>
        <v>-</v>
      </c>
      <c r="Q37" s="84">
        <f>SUM(Q39:Q43)</f>
        <v>0</v>
      </c>
      <c r="R37" s="84">
        <f>SUM(R39:R43)</f>
        <v>3</v>
      </c>
      <c r="S37" s="56" t="str">
        <f t="shared" si="26"/>
        <v>-</v>
      </c>
      <c r="T37" s="84">
        <f>SUM(T39:T43)</f>
        <v>0</v>
      </c>
      <c r="U37" s="84">
        <f>SUM(U39:U43)</f>
        <v>3</v>
      </c>
      <c r="V37" s="56" t="str">
        <f t="shared" si="27"/>
        <v>-</v>
      </c>
    </row>
    <row r="38" spans="1:22">
      <c r="A38" s="69"/>
      <c r="B38" s="66" t="s">
        <v>10</v>
      </c>
      <c r="C38" s="386"/>
      <c r="D38" s="385"/>
      <c r="E38" s="70"/>
      <c r="F38" s="70"/>
      <c r="G38" s="87"/>
      <c r="H38" s="71"/>
      <c r="I38" s="71"/>
      <c r="J38" s="88"/>
      <c r="K38" s="71"/>
      <c r="L38" s="71"/>
      <c r="M38" s="88"/>
      <c r="N38" s="71"/>
      <c r="O38" s="71"/>
      <c r="P38" s="88"/>
      <c r="Q38" s="71"/>
      <c r="R38" s="71"/>
      <c r="S38" s="88"/>
      <c r="T38" s="71"/>
      <c r="U38" s="71"/>
      <c r="V38" s="88"/>
    </row>
    <row r="39" spans="1:22">
      <c r="A39" s="69"/>
      <c r="B39" s="67" t="s">
        <v>84</v>
      </c>
      <c r="C39" s="386"/>
      <c r="D39" s="385"/>
      <c r="E39" s="63"/>
      <c r="F39" s="63"/>
      <c r="G39" s="68" t="str">
        <f t="shared" ref="G39:G44" si="29">IF(E39=0,"-",F39/E39)</f>
        <v>-</v>
      </c>
      <c r="H39" s="73"/>
      <c r="I39" s="73"/>
      <c r="J39" s="68" t="str">
        <f t="shared" ref="J39:J44" si="30">IF(H39=0,"-",I39/H39)</f>
        <v>-</v>
      </c>
      <c r="K39" s="73"/>
      <c r="L39" s="73"/>
      <c r="M39" s="68" t="str">
        <f t="shared" ref="M39:M44" si="31">IF(K39=0,"-",L39/K39)</f>
        <v>-</v>
      </c>
      <c r="N39" s="73"/>
      <c r="O39" s="73"/>
      <c r="P39" s="68" t="str">
        <f t="shared" ref="P39:P44" si="32">IF(N39=0,"-",O39/N39)</f>
        <v>-</v>
      </c>
      <c r="Q39" s="73"/>
      <c r="R39" s="73"/>
      <c r="S39" s="68" t="str">
        <f t="shared" ref="S39:S44" si="33">IF(Q39=0,"-",R39/Q39)</f>
        <v>-</v>
      </c>
      <c r="T39" s="73"/>
      <c r="U39" s="73"/>
      <c r="V39" s="68" t="str">
        <f t="shared" ref="V39:V44" si="34">IF(T39=0,"-",U39/T39)</f>
        <v>-</v>
      </c>
    </row>
    <row r="40" spans="1:22">
      <c r="A40" s="69"/>
      <c r="B40" s="67" t="s">
        <v>85</v>
      </c>
      <c r="C40" s="386"/>
      <c r="D40" s="385"/>
      <c r="E40" s="63"/>
      <c r="F40" s="63"/>
      <c r="G40" s="68" t="str">
        <f t="shared" si="29"/>
        <v>-</v>
      </c>
      <c r="H40" s="73"/>
      <c r="I40" s="73"/>
      <c r="J40" s="68" t="str">
        <f t="shared" si="30"/>
        <v>-</v>
      </c>
      <c r="K40" s="73"/>
      <c r="L40" s="73"/>
      <c r="M40" s="68" t="str">
        <f t="shared" si="31"/>
        <v>-</v>
      </c>
      <c r="N40" s="73"/>
      <c r="O40" s="73"/>
      <c r="P40" s="68" t="str">
        <f t="shared" si="32"/>
        <v>-</v>
      </c>
      <c r="Q40" s="73"/>
      <c r="R40" s="73"/>
      <c r="S40" s="68" t="str">
        <f t="shared" si="33"/>
        <v>-</v>
      </c>
      <c r="T40" s="73"/>
      <c r="U40" s="73"/>
      <c r="V40" s="68" t="str">
        <f t="shared" si="34"/>
        <v>-</v>
      </c>
    </row>
    <row r="41" spans="1:22">
      <c r="A41" s="69"/>
      <c r="B41" s="67" t="s">
        <v>86</v>
      </c>
      <c r="C41" s="386"/>
      <c r="D41" s="385"/>
      <c r="E41" s="63"/>
      <c r="F41" s="63"/>
      <c r="G41" s="68" t="str">
        <f t="shared" si="29"/>
        <v>-</v>
      </c>
      <c r="H41" s="73"/>
      <c r="I41" s="73"/>
      <c r="J41" s="68" t="str">
        <f t="shared" si="30"/>
        <v>-</v>
      </c>
      <c r="K41" s="73"/>
      <c r="L41" s="73"/>
      <c r="M41" s="68" t="str">
        <f t="shared" si="31"/>
        <v>-</v>
      </c>
      <c r="N41" s="73"/>
      <c r="O41" s="73"/>
      <c r="P41" s="68" t="str">
        <f t="shared" si="32"/>
        <v>-</v>
      </c>
      <c r="Q41" s="73"/>
      <c r="R41" s="73"/>
      <c r="S41" s="68" t="str">
        <f t="shared" si="33"/>
        <v>-</v>
      </c>
      <c r="T41" s="73"/>
      <c r="U41" s="73"/>
      <c r="V41" s="68" t="str">
        <f t="shared" si="34"/>
        <v>-</v>
      </c>
    </row>
    <row r="42" spans="1:22">
      <c r="A42" s="69"/>
      <c r="B42" s="67" t="s">
        <v>87</v>
      </c>
      <c r="C42" s="386"/>
      <c r="D42" s="385"/>
      <c r="E42" s="70"/>
      <c r="F42" s="70"/>
      <c r="G42" s="68" t="str">
        <f t="shared" si="29"/>
        <v>-</v>
      </c>
      <c r="H42" s="71"/>
      <c r="I42" s="71"/>
      <c r="J42" s="68" t="str">
        <f t="shared" si="30"/>
        <v>-</v>
      </c>
      <c r="K42" s="71"/>
      <c r="L42" s="73">
        <f>R42-F42</f>
        <v>3</v>
      </c>
      <c r="M42" s="68" t="str">
        <f t="shared" si="31"/>
        <v>-</v>
      </c>
      <c r="N42" s="71"/>
      <c r="O42" s="73">
        <f>U42-I42</f>
        <v>3</v>
      </c>
      <c r="P42" s="68" t="str">
        <f t="shared" si="32"/>
        <v>-</v>
      </c>
      <c r="Q42" s="71"/>
      <c r="R42" s="71">
        <v>3</v>
      </c>
      <c r="S42" s="68" t="str">
        <f t="shared" si="33"/>
        <v>-</v>
      </c>
      <c r="T42" s="71"/>
      <c r="U42" s="71">
        <v>3</v>
      </c>
      <c r="V42" s="68" t="str">
        <f t="shared" si="34"/>
        <v>-</v>
      </c>
    </row>
    <row r="43" spans="1:22" ht="31.5">
      <c r="A43" s="69"/>
      <c r="B43" s="67" t="s">
        <v>88</v>
      </c>
      <c r="C43" s="386"/>
      <c r="D43" s="385"/>
      <c r="E43" s="70"/>
      <c r="F43" s="70"/>
      <c r="G43" s="68" t="str">
        <f t="shared" si="29"/>
        <v>-</v>
      </c>
      <c r="H43" s="70"/>
      <c r="I43" s="70"/>
      <c r="J43" s="68" t="str">
        <f t="shared" si="30"/>
        <v>-</v>
      </c>
      <c r="K43" s="70"/>
      <c r="L43" s="70"/>
      <c r="M43" s="68" t="str">
        <f t="shared" si="31"/>
        <v>-</v>
      </c>
      <c r="N43" s="70"/>
      <c r="O43" s="70"/>
      <c r="P43" s="68" t="str">
        <f t="shared" si="32"/>
        <v>-</v>
      </c>
      <c r="Q43" s="70"/>
      <c r="R43" s="70"/>
      <c r="S43" s="68" t="str">
        <f t="shared" si="33"/>
        <v>-</v>
      </c>
      <c r="T43" s="70"/>
      <c r="U43" s="70"/>
      <c r="V43" s="68" t="str">
        <f t="shared" si="34"/>
        <v>-</v>
      </c>
    </row>
    <row r="44" spans="1:22" ht="30" customHeight="1">
      <c r="A44" s="69"/>
      <c r="B44" s="74" t="s">
        <v>101</v>
      </c>
      <c r="C44" s="386">
        <v>78.400000000000006</v>
      </c>
      <c r="D44" s="385">
        <v>1</v>
      </c>
      <c r="E44" s="84">
        <f>SUM(E46:E50)</f>
        <v>0</v>
      </c>
      <c r="F44" s="84">
        <f t="shared" ref="F44:O44" si="35">SUM(F46:F50)</f>
        <v>0</v>
      </c>
      <c r="G44" s="56" t="str">
        <f t="shared" si="29"/>
        <v>-</v>
      </c>
      <c r="H44" s="84">
        <f>SUM(H46:H50)</f>
        <v>0</v>
      </c>
      <c r="I44" s="84">
        <f t="shared" si="35"/>
        <v>0</v>
      </c>
      <c r="J44" s="56" t="str">
        <f t="shared" si="30"/>
        <v>-</v>
      </c>
      <c r="K44" s="84">
        <f t="shared" si="35"/>
        <v>0</v>
      </c>
      <c r="L44" s="84">
        <f t="shared" si="35"/>
        <v>0</v>
      </c>
      <c r="M44" s="56" t="str">
        <f t="shared" si="31"/>
        <v>-</v>
      </c>
      <c r="N44" s="84">
        <f t="shared" si="35"/>
        <v>0</v>
      </c>
      <c r="O44" s="84">
        <f t="shared" si="35"/>
        <v>0</v>
      </c>
      <c r="P44" s="56" t="str">
        <f t="shared" si="32"/>
        <v>-</v>
      </c>
      <c r="Q44" s="84">
        <f>SUM(Q46:Q50)</f>
        <v>0</v>
      </c>
      <c r="R44" s="84">
        <f>SUM(R46:R50)</f>
        <v>0</v>
      </c>
      <c r="S44" s="56" t="str">
        <f t="shared" si="33"/>
        <v>-</v>
      </c>
      <c r="T44" s="84">
        <f>SUM(T46:T50)</f>
        <v>0</v>
      </c>
      <c r="U44" s="84">
        <f>SUM(U46:U50)</f>
        <v>0</v>
      </c>
      <c r="V44" s="56" t="str">
        <f t="shared" si="34"/>
        <v>-</v>
      </c>
    </row>
    <row r="45" spans="1:22">
      <c r="A45" s="69"/>
      <c r="B45" s="66" t="s">
        <v>10</v>
      </c>
      <c r="C45" s="386"/>
      <c r="D45" s="385"/>
      <c r="E45" s="70"/>
      <c r="F45" s="70"/>
      <c r="G45" s="87"/>
      <c r="H45" s="71"/>
      <c r="I45" s="71"/>
      <c r="J45" s="88"/>
      <c r="K45" s="71"/>
      <c r="L45" s="71"/>
      <c r="M45" s="88"/>
      <c r="N45" s="71"/>
      <c r="O45" s="71"/>
      <c r="P45" s="88"/>
      <c r="Q45" s="71"/>
      <c r="R45" s="71"/>
      <c r="S45" s="88"/>
      <c r="T45" s="71"/>
      <c r="U45" s="71"/>
      <c r="V45" s="88"/>
    </row>
    <row r="46" spans="1:22">
      <c r="A46" s="69"/>
      <c r="B46" s="67" t="s">
        <v>84</v>
      </c>
      <c r="C46" s="386"/>
      <c r="D46" s="385"/>
      <c r="E46" s="63"/>
      <c r="F46" s="63"/>
      <c r="G46" s="68" t="str">
        <f>IF(E46=0,"-",F46/E46)</f>
        <v>-</v>
      </c>
      <c r="H46" s="73"/>
      <c r="I46" s="73"/>
      <c r="J46" s="68" t="str">
        <f>IF(H46=0,"-",I46/H46)</f>
        <v>-</v>
      </c>
      <c r="K46" s="73"/>
      <c r="L46" s="73"/>
      <c r="M46" s="68" t="str">
        <f>IF(K46=0,"-",L46/K46)</f>
        <v>-</v>
      </c>
      <c r="N46" s="73"/>
      <c r="O46" s="73"/>
      <c r="P46" s="68" t="str">
        <f>IF(N46=0,"-",O46/N46)</f>
        <v>-</v>
      </c>
      <c r="Q46" s="73"/>
      <c r="R46" s="73"/>
      <c r="S46" s="68" t="str">
        <f>IF(Q46=0,"-",R46/Q46)</f>
        <v>-</v>
      </c>
      <c r="T46" s="73"/>
      <c r="U46" s="73"/>
      <c r="V46" s="68" t="str">
        <f>IF(T46=0,"-",U46/T46)</f>
        <v>-</v>
      </c>
    </row>
    <row r="47" spans="1:22">
      <c r="A47" s="69"/>
      <c r="B47" s="67" t="s">
        <v>85</v>
      </c>
      <c r="C47" s="386"/>
      <c r="D47" s="385"/>
      <c r="E47" s="63"/>
      <c r="F47" s="63"/>
      <c r="G47" s="68" t="str">
        <f>IF(E47=0,"-",F47/E47)</f>
        <v>-</v>
      </c>
      <c r="H47" s="73"/>
      <c r="I47" s="73"/>
      <c r="J47" s="68" t="str">
        <f>IF(H47=0,"-",I47/H47)</f>
        <v>-</v>
      </c>
      <c r="K47" s="73"/>
      <c r="L47" s="73"/>
      <c r="M47" s="68" t="str">
        <f>IF(K47=0,"-",L47/K47)</f>
        <v>-</v>
      </c>
      <c r="N47" s="73"/>
      <c r="O47" s="73"/>
      <c r="P47" s="68" t="str">
        <f>IF(N47=0,"-",O47/N47)</f>
        <v>-</v>
      </c>
      <c r="Q47" s="73"/>
      <c r="R47" s="73"/>
      <c r="S47" s="68" t="str">
        <f>IF(Q47=0,"-",R47/Q47)</f>
        <v>-</v>
      </c>
      <c r="T47" s="73"/>
      <c r="U47" s="73"/>
      <c r="V47" s="68" t="str">
        <f>IF(T47=0,"-",U47/T47)</f>
        <v>-</v>
      </c>
    </row>
    <row r="48" spans="1:22">
      <c r="A48" s="69"/>
      <c r="B48" s="67" t="s">
        <v>86</v>
      </c>
      <c r="C48" s="386"/>
      <c r="D48" s="385"/>
      <c r="E48" s="63"/>
      <c r="F48" s="63"/>
      <c r="G48" s="68" t="str">
        <f>IF(E48=0,"-",F48/E48)</f>
        <v>-</v>
      </c>
      <c r="H48" s="73"/>
      <c r="I48" s="73"/>
      <c r="J48" s="68" t="str">
        <f>IF(H48=0,"-",I48/H48)</f>
        <v>-</v>
      </c>
      <c r="K48" s="73"/>
      <c r="L48" s="73"/>
      <c r="M48" s="68" t="str">
        <f>IF(K48=0,"-",L48/K48)</f>
        <v>-</v>
      </c>
      <c r="N48" s="73"/>
      <c r="O48" s="73"/>
      <c r="P48" s="68" t="str">
        <f>IF(N48=0,"-",O48/N48)</f>
        <v>-</v>
      </c>
      <c r="Q48" s="73"/>
      <c r="R48" s="73"/>
      <c r="S48" s="68" t="str">
        <f>IF(Q48=0,"-",R48/Q48)</f>
        <v>-</v>
      </c>
      <c r="T48" s="73"/>
      <c r="U48" s="73"/>
      <c r="V48" s="68" t="str">
        <f>IF(T48=0,"-",U48/T48)</f>
        <v>-</v>
      </c>
    </row>
    <row r="49" spans="1:22">
      <c r="A49" s="69"/>
      <c r="B49" s="67" t="s">
        <v>87</v>
      </c>
      <c r="C49" s="386"/>
      <c r="D49" s="385"/>
      <c r="E49" s="70"/>
      <c r="F49" s="70"/>
      <c r="G49" s="68" t="str">
        <f>IF(E49=0,"-",F49/E49)</f>
        <v>-</v>
      </c>
      <c r="H49" s="71"/>
      <c r="I49" s="71"/>
      <c r="J49" s="68" t="str">
        <f>IF(H49=0,"-",I49/H49)</f>
        <v>-</v>
      </c>
      <c r="K49" s="71"/>
      <c r="L49" s="71"/>
      <c r="M49" s="68" t="str">
        <f>IF(K49=0,"-",L49/K49)</f>
        <v>-</v>
      </c>
      <c r="N49" s="71"/>
      <c r="O49" s="71"/>
      <c r="P49" s="68" t="str">
        <f>IF(N49=0,"-",O49/N49)</f>
        <v>-</v>
      </c>
      <c r="Q49" s="71"/>
      <c r="R49" s="71"/>
      <c r="S49" s="68" t="str">
        <f>IF(Q49=0,"-",R49/Q49)</f>
        <v>-</v>
      </c>
      <c r="T49" s="71"/>
      <c r="U49" s="71"/>
      <c r="V49" s="68" t="str">
        <f>IF(T49=0,"-",U49/T49)</f>
        <v>-</v>
      </c>
    </row>
    <row r="50" spans="1:22" ht="31.5">
      <c r="A50" s="69"/>
      <c r="B50" s="67" t="s">
        <v>88</v>
      </c>
      <c r="C50" s="386"/>
      <c r="D50" s="385"/>
      <c r="E50" s="70"/>
      <c r="F50" s="70"/>
      <c r="G50" s="68" t="str">
        <f>IF(E50=0,"-",F50/E50)</f>
        <v>-</v>
      </c>
      <c r="H50" s="70"/>
      <c r="I50" s="70"/>
      <c r="J50" s="68" t="str">
        <f>IF(H50=0,"-",I50/H50)</f>
        <v>-</v>
      </c>
      <c r="K50" s="70"/>
      <c r="L50" s="70"/>
      <c r="M50" s="68" t="str">
        <f>IF(K50=0,"-",L50/K50)</f>
        <v>-</v>
      </c>
      <c r="N50" s="70"/>
      <c r="O50" s="70"/>
      <c r="P50" s="68" t="str">
        <f>IF(N50=0,"-",O50/N50)</f>
        <v>-</v>
      </c>
      <c r="Q50" s="70"/>
      <c r="R50" s="70"/>
      <c r="S50" s="68" t="str">
        <f>IF(Q50=0,"-",R50/Q50)</f>
        <v>-</v>
      </c>
      <c r="T50" s="70"/>
      <c r="U50" s="70"/>
      <c r="V50" s="68" t="str">
        <f>IF(T50=0,"-",U50/T50)</f>
        <v>-</v>
      </c>
    </row>
    <row r="51" spans="1:22" ht="15.75" customHeight="1">
      <c r="A51" s="390" t="s">
        <v>30</v>
      </c>
      <c r="B51" s="391"/>
      <c r="C51" s="391"/>
      <c r="D51" s="391"/>
      <c r="E51" s="391"/>
      <c r="F51" s="391"/>
      <c r="G51" s="391"/>
      <c r="H51" s="391"/>
      <c r="I51" s="391"/>
      <c r="J51" s="391"/>
      <c r="K51" s="391"/>
      <c r="L51" s="391"/>
      <c r="M51" s="391"/>
      <c r="N51" s="391"/>
      <c r="O51" s="391"/>
      <c r="P51" s="391"/>
      <c r="Q51" s="391"/>
      <c r="R51" s="391"/>
      <c r="S51" s="391"/>
      <c r="T51" s="391"/>
      <c r="U51" s="391"/>
      <c r="V51" s="392"/>
    </row>
    <row r="52" spans="1:22" ht="30" customHeight="1">
      <c r="A52" s="69"/>
      <c r="B52" s="74" t="s">
        <v>31</v>
      </c>
      <c r="C52" s="386">
        <v>2.1</v>
      </c>
      <c r="D52" s="385">
        <v>1</v>
      </c>
      <c r="E52" s="84">
        <f>SUM(E54:E58)</f>
        <v>0</v>
      </c>
      <c r="F52" s="84">
        <f t="shared" ref="F52:O52" si="36">SUM(F54:F58)</f>
        <v>2.1</v>
      </c>
      <c r="G52" s="56" t="str">
        <f>IF(E52=0,"-",F52/E52)</f>
        <v>-</v>
      </c>
      <c r="H52" s="84">
        <f>SUM(H54:H58)</f>
        <v>0</v>
      </c>
      <c r="I52" s="84">
        <f t="shared" si="36"/>
        <v>0</v>
      </c>
      <c r="J52" s="56" t="str">
        <f>IF(H52=0,"-",I52/H52)</f>
        <v>-</v>
      </c>
      <c r="K52" s="84">
        <f t="shared" si="36"/>
        <v>0</v>
      </c>
      <c r="L52" s="84">
        <f t="shared" si="36"/>
        <v>0</v>
      </c>
      <c r="M52" s="56" t="str">
        <f>IF(K52=0,"-",L52/K52)</f>
        <v>-</v>
      </c>
      <c r="N52" s="84">
        <f t="shared" si="36"/>
        <v>0</v>
      </c>
      <c r="O52" s="84">
        <f t="shared" si="36"/>
        <v>0.3</v>
      </c>
      <c r="P52" s="56" t="str">
        <f>IF(N52=0,"-",O52/N52)</f>
        <v>-</v>
      </c>
      <c r="Q52" s="84">
        <f>SUM(Q54:Q58)</f>
        <v>0</v>
      </c>
      <c r="R52" s="84">
        <f>SUM(R54:R58)</f>
        <v>2.1</v>
      </c>
      <c r="S52" s="56" t="str">
        <f>IF(Q52=0,"-",R52/Q52)</f>
        <v>-</v>
      </c>
      <c r="T52" s="84">
        <f>SUM(T54:T58)</f>
        <v>0</v>
      </c>
      <c r="U52" s="84">
        <f>SUM(U54:U58)</f>
        <v>0.3</v>
      </c>
      <c r="V52" s="56" t="str">
        <f>IF(T52=0,"-",U52/T52)</f>
        <v>-</v>
      </c>
    </row>
    <row r="53" spans="1:22">
      <c r="A53" s="69"/>
      <c r="B53" s="66" t="s">
        <v>10</v>
      </c>
      <c r="C53" s="386"/>
      <c r="D53" s="385"/>
      <c r="E53" s="70"/>
      <c r="F53" s="70"/>
      <c r="G53" s="87"/>
      <c r="H53" s="71"/>
      <c r="I53" s="71"/>
      <c r="J53" s="88"/>
      <c r="K53" s="71"/>
      <c r="L53" s="71"/>
      <c r="M53" s="88"/>
      <c r="N53" s="71"/>
      <c r="O53" s="71"/>
      <c r="P53" s="88"/>
      <c r="Q53" s="71"/>
      <c r="R53" s="71"/>
      <c r="S53" s="88"/>
      <c r="T53" s="71"/>
      <c r="U53" s="71"/>
      <c r="V53" s="88"/>
    </row>
    <row r="54" spans="1:22">
      <c r="A54" s="69"/>
      <c r="B54" s="67" t="s">
        <v>84</v>
      </c>
      <c r="C54" s="386"/>
      <c r="D54" s="385"/>
      <c r="E54" s="63"/>
      <c r="F54" s="63"/>
      <c r="G54" s="68" t="str">
        <f t="shared" ref="G54:G59" si="37">IF(E54=0,"-",F54/E54)</f>
        <v>-</v>
      </c>
      <c r="H54" s="73"/>
      <c r="I54" s="73"/>
      <c r="J54" s="68" t="str">
        <f t="shared" ref="J54:J59" si="38">IF(H54=0,"-",I54/H54)</f>
        <v>-</v>
      </c>
      <c r="K54" s="73"/>
      <c r="L54" s="73"/>
      <c r="M54" s="68" t="str">
        <f t="shared" ref="M54:M59" si="39">IF(K54=0,"-",L54/K54)</f>
        <v>-</v>
      </c>
      <c r="N54" s="73"/>
      <c r="O54" s="73"/>
      <c r="P54" s="68" t="str">
        <f t="shared" ref="P54:P59" si="40">IF(N54=0,"-",O54/N54)</f>
        <v>-</v>
      </c>
      <c r="Q54" s="73"/>
      <c r="R54" s="73"/>
      <c r="S54" s="68" t="str">
        <f t="shared" ref="S54:S59" si="41">IF(Q54=0,"-",R54/Q54)</f>
        <v>-</v>
      </c>
      <c r="T54" s="73"/>
      <c r="U54" s="73"/>
      <c r="V54" s="68" t="str">
        <f t="shared" ref="V54:V59" si="42">IF(T54=0,"-",U54/T54)</f>
        <v>-</v>
      </c>
    </row>
    <row r="55" spans="1:22">
      <c r="A55" s="69"/>
      <c r="B55" s="67" t="s">
        <v>85</v>
      </c>
      <c r="C55" s="386"/>
      <c r="D55" s="385"/>
      <c r="E55" s="63"/>
      <c r="F55" s="63"/>
      <c r="G55" s="68" t="str">
        <f t="shared" si="37"/>
        <v>-</v>
      </c>
      <c r="H55" s="73"/>
      <c r="I55" s="73"/>
      <c r="J55" s="68" t="str">
        <f t="shared" si="38"/>
        <v>-</v>
      </c>
      <c r="K55" s="73"/>
      <c r="L55" s="73"/>
      <c r="M55" s="68" t="str">
        <f t="shared" si="39"/>
        <v>-</v>
      </c>
      <c r="N55" s="73"/>
      <c r="O55" s="73"/>
      <c r="P55" s="68" t="str">
        <f t="shared" si="40"/>
        <v>-</v>
      </c>
      <c r="Q55" s="73"/>
      <c r="R55" s="73"/>
      <c r="S55" s="68" t="str">
        <f t="shared" si="41"/>
        <v>-</v>
      </c>
      <c r="T55" s="73"/>
      <c r="U55" s="73"/>
      <c r="V55" s="68" t="str">
        <f t="shared" si="42"/>
        <v>-</v>
      </c>
    </row>
    <row r="56" spans="1:22">
      <c r="A56" s="69"/>
      <c r="B56" s="67" t="s">
        <v>86</v>
      </c>
      <c r="C56" s="386"/>
      <c r="D56" s="385"/>
      <c r="E56" s="63"/>
      <c r="F56" s="63"/>
      <c r="G56" s="68" t="str">
        <f t="shared" si="37"/>
        <v>-</v>
      </c>
      <c r="H56" s="73"/>
      <c r="I56" s="73"/>
      <c r="J56" s="68" t="str">
        <f t="shared" si="38"/>
        <v>-</v>
      </c>
      <c r="K56" s="73"/>
      <c r="L56" s="73"/>
      <c r="M56" s="68" t="str">
        <f t="shared" si="39"/>
        <v>-</v>
      </c>
      <c r="N56" s="73"/>
      <c r="O56" s="73"/>
      <c r="P56" s="68" t="str">
        <f t="shared" si="40"/>
        <v>-</v>
      </c>
      <c r="Q56" s="73"/>
      <c r="R56" s="73"/>
      <c r="S56" s="68" t="str">
        <f t="shared" si="41"/>
        <v>-</v>
      </c>
      <c r="T56" s="73"/>
      <c r="U56" s="73"/>
      <c r="V56" s="68" t="str">
        <f t="shared" si="42"/>
        <v>-</v>
      </c>
    </row>
    <row r="57" spans="1:22">
      <c r="A57" s="69"/>
      <c r="B57" s="67" t="s">
        <v>87</v>
      </c>
      <c r="C57" s="386"/>
      <c r="D57" s="385"/>
      <c r="E57" s="70"/>
      <c r="F57" s="70">
        <v>2.1</v>
      </c>
      <c r="G57" s="68" t="str">
        <f t="shared" si="37"/>
        <v>-</v>
      </c>
      <c r="H57" s="71"/>
      <c r="I57" s="71"/>
      <c r="J57" s="68" t="str">
        <f t="shared" si="38"/>
        <v>-</v>
      </c>
      <c r="K57" s="71"/>
      <c r="L57" s="73">
        <f>R57-F57</f>
        <v>0</v>
      </c>
      <c r="M57" s="68" t="str">
        <f t="shared" si="39"/>
        <v>-</v>
      </c>
      <c r="N57" s="71"/>
      <c r="O57" s="73">
        <f>U57-I57</f>
        <v>0.3</v>
      </c>
      <c r="P57" s="68" t="str">
        <f t="shared" si="40"/>
        <v>-</v>
      </c>
      <c r="Q57" s="71"/>
      <c r="R57" s="71">
        <v>2.1</v>
      </c>
      <c r="S57" s="68" t="str">
        <f t="shared" si="41"/>
        <v>-</v>
      </c>
      <c r="T57" s="71"/>
      <c r="U57" s="71">
        <v>0.3</v>
      </c>
      <c r="V57" s="68" t="str">
        <f t="shared" si="42"/>
        <v>-</v>
      </c>
    </row>
    <row r="58" spans="1:22" ht="31.5">
      <c r="A58" s="69"/>
      <c r="B58" s="67" t="s">
        <v>88</v>
      </c>
      <c r="C58" s="386"/>
      <c r="D58" s="385"/>
      <c r="E58" s="70"/>
      <c r="F58" s="70"/>
      <c r="G58" s="68" t="str">
        <f t="shared" si="37"/>
        <v>-</v>
      </c>
      <c r="H58" s="70"/>
      <c r="I58" s="70"/>
      <c r="J58" s="68" t="str">
        <f t="shared" si="38"/>
        <v>-</v>
      </c>
      <c r="K58" s="70"/>
      <c r="L58" s="70"/>
      <c r="M58" s="68" t="str">
        <f t="shared" si="39"/>
        <v>-</v>
      </c>
      <c r="N58" s="70"/>
      <c r="O58" s="70"/>
      <c r="P58" s="68" t="str">
        <f t="shared" si="40"/>
        <v>-</v>
      </c>
      <c r="Q58" s="70"/>
      <c r="R58" s="70"/>
      <c r="S58" s="68" t="str">
        <f t="shared" si="41"/>
        <v>-</v>
      </c>
      <c r="T58" s="70"/>
      <c r="U58" s="70"/>
      <c r="V58" s="68" t="str">
        <f t="shared" si="42"/>
        <v>-</v>
      </c>
    </row>
    <row r="59" spans="1:22" ht="50.1" customHeight="1">
      <c r="A59" s="69"/>
      <c r="B59" s="74" t="s">
        <v>32</v>
      </c>
      <c r="C59" s="386">
        <v>2.7</v>
      </c>
      <c r="D59" s="385">
        <v>1</v>
      </c>
      <c r="E59" s="84">
        <f>SUM(E61:E65)</f>
        <v>0</v>
      </c>
      <c r="F59" s="84">
        <f t="shared" ref="F59:O59" si="43">SUM(F61:F65)</f>
        <v>0</v>
      </c>
      <c r="G59" s="56" t="str">
        <f t="shared" si="37"/>
        <v>-</v>
      </c>
      <c r="H59" s="84">
        <f>SUM(H61:H65)</f>
        <v>0</v>
      </c>
      <c r="I59" s="84">
        <f t="shared" si="43"/>
        <v>0</v>
      </c>
      <c r="J59" s="56" t="str">
        <f t="shared" si="38"/>
        <v>-</v>
      </c>
      <c r="K59" s="84">
        <f t="shared" si="43"/>
        <v>0</v>
      </c>
      <c r="L59" s="84">
        <f t="shared" si="43"/>
        <v>0</v>
      </c>
      <c r="M59" s="56" t="str">
        <f t="shared" si="39"/>
        <v>-</v>
      </c>
      <c r="N59" s="84">
        <f t="shared" si="43"/>
        <v>0</v>
      </c>
      <c r="O59" s="84">
        <f t="shared" si="43"/>
        <v>0</v>
      </c>
      <c r="P59" s="56" t="str">
        <f t="shared" si="40"/>
        <v>-</v>
      </c>
      <c r="Q59" s="84">
        <f>SUM(Q61:Q65)</f>
        <v>0</v>
      </c>
      <c r="R59" s="84">
        <f>SUM(R61:R65)</f>
        <v>0</v>
      </c>
      <c r="S59" s="56" t="str">
        <f t="shared" si="41"/>
        <v>-</v>
      </c>
      <c r="T59" s="84">
        <f>SUM(T61:T65)</f>
        <v>0</v>
      </c>
      <c r="U59" s="84">
        <f>SUM(U61:U65)</f>
        <v>0</v>
      </c>
      <c r="V59" s="56" t="str">
        <f t="shared" si="42"/>
        <v>-</v>
      </c>
    </row>
    <row r="60" spans="1:22">
      <c r="A60" s="69"/>
      <c r="B60" s="66" t="s">
        <v>10</v>
      </c>
      <c r="C60" s="386"/>
      <c r="D60" s="385"/>
      <c r="E60" s="70"/>
      <c r="F60" s="70"/>
      <c r="G60" s="87"/>
      <c r="H60" s="71"/>
      <c r="I60" s="71"/>
      <c r="J60" s="88"/>
      <c r="K60" s="71"/>
      <c r="L60" s="71"/>
      <c r="M60" s="88"/>
      <c r="N60" s="71"/>
      <c r="O60" s="71"/>
      <c r="P60" s="88"/>
      <c r="Q60" s="71"/>
      <c r="R60" s="71"/>
      <c r="S60" s="88"/>
      <c r="T60" s="71"/>
      <c r="U60" s="71"/>
      <c r="V60" s="88"/>
    </row>
    <row r="61" spans="1:22">
      <c r="A61" s="69"/>
      <c r="B61" s="67" t="s">
        <v>84</v>
      </c>
      <c r="C61" s="386"/>
      <c r="D61" s="385"/>
      <c r="E61" s="63"/>
      <c r="F61" s="63"/>
      <c r="G61" s="68" t="str">
        <f>IF(E61=0,"-",F61/E61)</f>
        <v>-</v>
      </c>
      <c r="H61" s="73"/>
      <c r="I61" s="73"/>
      <c r="J61" s="68" t="str">
        <f>IF(H61=0,"-",I61/H61)</f>
        <v>-</v>
      </c>
      <c r="K61" s="73"/>
      <c r="L61" s="73"/>
      <c r="M61" s="68" t="str">
        <f>IF(K61=0,"-",L61/K61)</f>
        <v>-</v>
      </c>
      <c r="N61" s="73"/>
      <c r="O61" s="73"/>
      <c r="P61" s="68" t="str">
        <f>IF(N61=0,"-",O61/N61)</f>
        <v>-</v>
      </c>
      <c r="Q61" s="73"/>
      <c r="R61" s="73"/>
      <c r="S61" s="68" t="str">
        <f>IF(Q61=0,"-",R61/Q61)</f>
        <v>-</v>
      </c>
      <c r="T61" s="73"/>
      <c r="U61" s="73"/>
      <c r="V61" s="68" t="str">
        <f>IF(T61=0,"-",U61/T61)</f>
        <v>-</v>
      </c>
    </row>
    <row r="62" spans="1:22">
      <c r="A62" s="69"/>
      <c r="B62" s="67" t="s">
        <v>85</v>
      </c>
      <c r="C62" s="386"/>
      <c r="D62" s="385"/>
      <c r="E62" s="63"/>
      <c r="F62" s="63"/>
      <c r="G62" s="68" t="str">
        <f>IF(E62=0,"-",F62/E62)</f>
        <v>-</v>
      </c>
      <c r="H62" s="73"/>
      <c r="I62" s="73"/>
      <c r="J62" s="68" t="str">
        <f>IF(H62=0,"-",I62/H62)</f>
        <v>-</v>
      </c>
      <c r="K62" s="73"/>
      <c r="L62" s="73"/>
      <c r="M62" s="68" t="str">
        <f>IF(K62=0,"-",L62/K62)</f>
        <v>-</v>
      </c>
      <c r="N62" s="73"/>
      <c r="O62" s="73"/>
      <c r="P62" s="68" t="str">
        <f>IF(N62=0,"-",O62/N62)</f>
        <v>-</v>
      </c>
      <c r="Q62" s="73"/>
      <c r="R62" s="73"/>
      <c r="S62" s="68" t="str">
        <f>IF(Q62=0,"-",R62/Q62)</f>
        <v>-</v>
      </c>
      <c r="T62" s="73"/>
      <c r="U62" s="73"/>
      <c r="V62" s="68" t="str">
        <f>IF(T62=0,"-",U62/T62)</f>
        <v>-</v>
      </c>
    </row>
    <row r="63" spans="1:22">
      <c r="A63" s="69"/>
      <c r="B63" s="67" t="s">
        <v>86</v>
      </c>
      <c r="C63" s="386"/>
      <c r="D63" s="385"/>
      <c r="E63" s="63"/>
      <c r="F63" s="63"/>
      <c r="G63" s="68" t="str">
        <f>IF(E63=0,"-",F63/E63)</f>
        <v>-</v>
      </c>
      <c r="H63" s="73"/>
      <c r="I63" s="73"/>
      <c r="J63" s="68" t="str">
        <f>IF(H63=0,"-",I63/H63)</f>
        <v>-</v>
      </c>
      <c r="K63" s="73"/>
      <c r="L63" s="73"/>
      <c r="M63" s="68" t="str">
        <f>IF(K63=0,"-",L63/K63)</f>
        <v>-</v>
      </c>
      <c r="N63" s="73"/>
      <c r="O63" s="73"/>
      <c r="P63" s="68" t="str">
        <f>IF(N63=0,"-",O63/N63)</f>
        <v>-</v>
      </c>
      <c r="Q63" s="73"/>
      <c r="R63" s="73"/>
      <c r="S63" s="68" t="str">
        <f>IF(Q63=0,"-",R63/Q63)</f>
        <v>-</v>
      </c>
      <c r="T63" s="73"/>
      <c r="U63" s="73"/>
      <c r="V63" s="68" t="str">
        <f>IF(T63=0,"-",U63/T63)</f>
        <v>-</v>
      </c>
    </row>
    <row r="64" spans="1:22">
      <c r="A64" s="69"/>
      <c r="B64" s="67" t="s">
        <v>87</v>
      </c>
      <c r="C64" s="386"/>
      <c r="D64" s="385"/>
      <c r="E64" s="70"/>
      <c r="F64" s="70"/>
      <c r="G64" s="68" t="str">
        <f>IF(E64=0,"-",F64/E64)</f>
        <v>-</v>
      </c>
      <c r="H64" s="71"/>
      <c r="I64" s="71"/>
      <c r="J64" s="68" t="str">
        <f>IF(H64=0,"-",I64/H64)</f>
        <v>-</v>
      </c>
      <c r="K64" s="71"/>
      <c r="L64" s="71"/>
      <c r="M64" s="68" t="str">
        <f>IF(K64=0,"-",L64/K64)</f>
        <v>-</v>
      </c>
      <c r="N64" s="71"/>
      <c r="O64" s="71"/>
      <c r="P64" s="68" t="str">
        <f>IF(N64=0,"-",O64/N64)</f>
        <v>-</v>
      </c>
      <c r="Q64" s="71"/>
      <c r="R64" s="71"/>
      <c r="S64" s="68" t="str">
        <f>IF(Q64=0,"-",R64/Q64)</f>
        <v>-</v>
      </c>
      <c r="T64" s="71"/>
      <c r="U64" s="71"/>
      <c r="V64" s="68" t="str">
        <f>IF(T64=0,"-",U64/T64)</f>
        <v>-</v>
      </c>
    </row>
    <row r="65" spans="1:22" ht="31.5">
      <c r="A65" s="69"/>
      <c r="B65" s="67" t="s">
        <v>88</v>
      </c>
      <c r="C65" s="386"/>
      <c r="D65" s="385"/>
      <c r="E65" s="70"/>
      <c r="F65" s="70"/>
      <c r="G65" s="68" t="str">
        <f>IF(E65=0,"-",F65/E65)</f>
        <v>-</v>
      </c>
      <c r="H65" s="70"/>
      <c r="I65" s="70"/>
      <c r="J65" s="68" t="str">
        <f>IF(H65=0,"-",I65/H65)</f>
        <v>-</v>
      </c>
      <c r="K65" s="70"/>
      <c r="L65" s="70"/>
      <c r="M65" s="68" t="str">
        <f>IF(K65=0,"-",L65/K65)</f>
        <v>-</v>
      </c>
      <c r="N65" s="70"/>
      <c r="O65" s="70"/>
      <c r="P65" s="68" t="str">
        <f>IF(N65=0,"-",O65/N65)</f>
        <v>-</v>
      </c>
      <c r="Q65" s="70"/>
      <c r="R65" s="70"/>
      <c r="S65" s="68" t="str">
        <f>IF(Q65=0,"-",R65/Q65)</f>
        <v>-</v>
      </c>
      <c r="T65" s="70"/>
      <c r="U65" s="70"/>
      <c r="V65" s="68" t="str">
        <f>IF(T65=0,"-",U65/T65)</f>
        <v>-</v>
      </c>
    </row>
    <row r="66" spans="1:22" ht="15.75" customHeight="1">
      <c r="A66" s="390" t="s">
        <v>33</v>
      </c>
      <c r="B66" s="391"/>
      <c r="C66" s="391"/>
      <c r="D66" s="391"/>
      <c r="E66" s="391"/>
      <c r="F66" s="391"/>
      <c r="G66" s="391"/>
      <c r="H66" s="391"/>
      <c r="I66" s="391"/>
      <c r="J66" s="391"/>
      <c r="K66" s="391"/>
      <c r="L66" s="391"/>
      <c r="M66" s="391"/>
      <c r="N66" s="391"/>
      <c r="O66" s="391"/>
      <c r="P66" s="391"/>
      <c r="Q66" s="391"/>
      <c r="R66" s="391"/>
      <c r="S66" s="391"/>
      <c r="T66" s="391"/>
      <c r="U66" s="391"/>
      <c r="V66" s="392"/>
    </row>
    <row r="67" spans="1:22" ht="50.1" customHeight="1">
      <c r="A67" s="69"/>
      <c r="B67" s="74" t="s">
        <v>34</v>
      </c>
      <c r="C67" s="386">
        <v>3.5</v>
      </c>
      <c r="D67" s="385">
        <v>1</v>
      </c>
      <c r="E67" s="84">
        <f>SUM(E69:E73)</f>
        <v>0</v>
      </c>
      <c r="F67" s="84">
        <f t="shared" ref="F67:O67" si="44">SUM(F69:F73)</f>
        <v>3.5</v>
      </c>
      <c r="G67" s="56" t="str">
        <f>IF(E67=0,"-",F67/E67)</f>
        <v>-</v>
      </c>
      <c r="H67" s="84">
        <f>SUM(H69:H73)</f>
        <v>0</v>
      </c>
      <c r="I67" s="84">
        <f t="shared" si="44"/>
        <v>0.06</v>
      </c>
      <c r="J67" s="56" t="str">
        <f>IF(H67=0,"-",I67/H67)</f>
        <v>-</v>
      </c>
      <c r="K67" s="84">
        <f t="shared" si="44"/>
        <v>0</v>
      </c>
      <c r="L67" s="84">
        <f t="shared" si="44"/>
        <v>3.5</v>
      </c>
      <c r="M67" s="56" t="str">
        <f>IF(K67=0,"-",L67/K67)</f>
        <v>-</v>
      </c>
      <c r="N67" s="84">
        <f t="shared" si="44"/>
        <v>0</v>
      </c>
      <c r="O67" s="93">
        <f t="shared" si="44"/>
        <v>2</v>
      </c>
      <c r="P67" s="56" t="str">
        <f>IF(N67=0,"-",O67/N67)</f>
        <v>-</v>
      </c>
      <c r="Q67" s="84">
        <f>SUM(Q69:Q73)</f>
        <v>0</v>
      </c>
      <c r="R67" s="84">
        <f>SUM(R69:R73)</f>
        <v>3.5</v>
      </c>
      <c r="S67" s="56" t="str">
        <f>IF(Q67=0,"-",R67/Q67)</f>
        <v>-</v>
      </c>
      <c r="T67" s="84">
        <f>SUM(T69:T73)</f>
        <v>0</v>
      </c>
      <c r="U67" s="84">
        <f>SUM(U69:U73)</f>
        <v>2</v>
      </c>
      <c r="V67" s="56" t="str">
        <f>IF(T67=0,"-",U67/T67)</f>
        <v>-</v>
      </c>
    </row>
    <row r="68" spans="1:22">
      <c r="A68" s="69"/>
      <c r="B68" s="66" t="s">
        <v>10</v>
      </c>
      <c r="C68" s="386"/>
      <c r="D68" s="385"/>
      <c r="E68" s="70"/>
      <c r="F68" s="70"/>
      <c r="G68" s="87"/>
      <c r="H68" s="71"/>
      <c r="I68" s="71"/>
      <c r="J68" s="88"/>
      <c r="K68" s="71"/>
      <c r="L68" s="71"/>
      <c r="M68" s="88"/>
      <c r="N68" s="71"/>
      <c r="O68" s="71"/>
      <c r="P68" s="88"/>
      <c r="Q68" s="71"/>
      <c r="R68" s="71"/>
      <c r="S68" s="88"/>
      <c r="T68" s="71"/>
      <c r="U68" s="71"/>
      <c r="V68" s="88"/>
    </row>
    <row r="69" spans="1:22">
      <c r="A69" s="69"/>
      <c r="B69" s="67" t="s">
        <v>84</v>
      </c>
      <c r="C69" s="386"/>
      <c r="D69" s="385"/>
      <c r="E69" s="63"/>
      <c r="F69" s="63"/>
      <c r="G69" s="68" t="str">
        <f t="shared" ref="G69:G74" si="45">IF(E69=0,"-",F69/E69)</f>
        <v>-</v>
      </c>
      <c r="H69" s="73"/>
      <c r="I69" s="73"/>
      <c r="J69" s="68" t="str">
        <f t="shared" ref="J69:J74" si="46">IF(H69=0,"-",I69/H69)</f>
        <v>-</v>
      </c>
      <c r="K69" s="73"/>
      <c r="L69" s="73"/>
      <c r="M69" s="68" t="str">
        <f t="shared" ref="M69:M74" si="47">IF(K69=0,"-",L69/K69)</f>
        <v>-</v>
      </c>
      <c r="N69" s="73"/>
      <c r="O69" s="73"/>
      <c r="P69" s="68" t="str">
        <f t="shared" ref="P69:P74" si="48">IF(N69=0,"-",O69/N69)</f>
        <v>-</v>
      </c>
      <c r="Q69" s="73"/>
      <c r="R69" s="73"/>
      <c r="S69" s="68" t="str">
        <f t="shared" ref="S69:S74" si="49">IF(Q69=0,"-",R69/Q69)</f>
        <v>-</v>
      </c>
      <c r="T69" s="73"/>
      <c r="U69" s="73"/>
      <c r="V69" s="68" t="str">
        <f t="shared" ref="V69:V74" si="50">IF(T69=0,"-",U69/T69)</f>
        <v>-</v>
      </c>
    </row>
    <row r="70" spans="1:22">
      <c r="A70" s="69"/>
      <c r="B70" s="67" t="s">
        <v>85</v>
      </c>
      <c r="C70" s="386"/>
      <c r="D70" s="385"/>
      <c r="E70" s="63"/>
      <c r="F70" s="63"/>
      <c r="G70" s="68" t="str">
        <f t="shared" si="45"/>
        <v>-</v>
      </c>
      <c r="H70" s="73"/>
      <c r="I70" s="89"/>
      <c r="J70" s="68" t="str">
        <f t="shared" si="46"/>
        <v>-</v>
      </c>
      <c r="K70" s="73"/>
      <c r="L70" s="73">
        <f>R70-F70</f>
        <v>3.5</v>
      </c>
      <c r="M70" s="68" t="str">
        <f t="shared" si="47"/>
        <v>-</v>
      </c>
      <c r="N70" s="73"/>
      <c r="O70" s="73">
        <f>U70-I70</f>
        <v>2</v>
      </c>
      <c r="P70" s="68" t="str">
        <f t="shared" si="48"/>
        <v>-</v>
      </c>
      <c r="Q70" s="73"/>
      <c r="R70" s="73">
        <v>3.5</v>
      </c>
      <c r="S70" s="68" t="str">
        <f t="shared" si="49"/>
        <v>-</v>
      </c>
      <c r="T70" s="73"/>
      <c r="U70" s="73">
        <v>2</v>
      </c>
      <c r="V70" s="68" t="str">
        <f t="shared" si="50"/>
        <v>-</v>
      </c>
    </row>
    <row r="71" spans="1:22">
      <c r="A71" s="69"/>
      <c r="B71" s="67" t="s">
        <v>86</v>
      </c>
      <c r="C71" s="386"/>
      <c r="D71" s="385"/>
      <c r="E71" s="63"/>
      <c r="F71" s="63"/>
      <c r="G71" s="68" t="str">
        <f t="shared" si="45"/>
        <v>-</v>
      </c>
      <c r="H71" s="73"/>
      <c r="I71" s="73"/>
      <c r="J71" s="68" t="str">
        <f t="shared" si="46"/>
        <v>-</v>
      </c>
      <c r="K71" s="73"/>
      <c r="L71" s="73"/>
      <c r="M71" s="68" t="str">
        <f t="shared" si="47"/>
        <v>-</v>
      </c>
      <c r="N71" s="73"/>
      <c r="O71" s="73"/>
      <c r="P71" s="68" t="str">
        <f t="shared" si="48"/>
        <v>-</v>
      </c>
      <c r="Q71" s="73"/>
      <c r="R71" s="73"/>
      <c r="S71" s="68" t="str">
        <f t="shared" si="49"/>
        <v>-</v>
      </c>
      <c r="T71" s="73"/>
      <c r="U71" s="73"/>
      <c r="V71" s="68" t="str">
        <f t="shared" si="50"/>
        <v>-</v>
      </c>
    </row>
    <row r="72" spans="1:22">
      <c r="A72" s="69"/>
      <c r="B72" s="67" t="s">
        <v>87</v>
      </c>
      <c r="C72" s="386"/>
      <c r="D72" s="385"/>
      <c r="E72" s="70"/>
      <c r="F72" s="63">
        <v>3.5</v>
      </c>
      <c r="G72" s="68" t="str">
        <f>IF(E72=0,"-",F72/E72)</f>
        <v>-</v>
      </c>
      <c r="H72" s="73"/>
      <c r="I72" s="89">
        <v>0.06</v>
      </c>
      <c r="J72" s="68" t="str">
        <f t="shared" si="46"/>
        <v>-</v>
      </c>
      <c r="K72" s="71"/>
      <c r="L72" s="71"/>
      <c r="M72" s="68" t="str">
        <f t="shared" si="47"/>
        <v>-</v>
      </c>
      <c r="N72" s="71"/>
      <c r="O72" s="71"/>
      <c r="P72" s="68" t="str">
        <f t="shared" si="48"/>
        <v>-</v>
      </c>
      <c r="Q72" s="71"/>
      <c r="R72" s="71"/>
      <c r="S72" s="68" t="str">
        <f t="shared" si="49"/>
        <v>-</v>
      </c>
      <c r="T72" s="71"/>
      <c r="U72" s="71"/>
      <c r="V72" s="68" t="str">
        <f t="shared" si="50"/>
        <v>-</v>
      </c>
    </row>
    <row r="73" spans="1:22" ht="31.5">
      <c r="A73" s="69"/>
      <c r="B73" s="67" t="s">
        <v>88</v>
      </c>
      <c r="C73" s="386"/>
      <c r="D73" s="385"/>
      <c r="E73" s="70"/>
      <c r="F73" s="70"/>
      <c r="G73" s="68" t="str">
        <f t="shared" si="45"/>
        <v>-</v>
      </c>
      <c r="H73" s="70"/>
      <c r="I73" s="70"/>
      <c r="J73" s="68" t="str">
        <f t="shared" si="46"/>
        <v>-</v>
      </c>
      <c r="K73" s="70"/>
      <c r="L73" s="70"/>
      <c r="M73" s="68" t="str">
        <f t="shared" si="47"/>
        <v>-</v>
      </c>
      <c r="N73" s="70"/>
      <c r="O73" s="70"/>
      <c r="P73" s="68" t="str">
        <f t="shared" si="48"/>
        <v>-</v>
      </c>
      <c r="Q73" s="70"/>
      <c r="R73" s="70"/>
      <c r="S73" s="68" t="str">
        <f t="shared" si="49"/>
        <v>-</v>
      </c>
      <c r="T73" s="70"/>
      <c r="U73" s="70"/>
      <c r="V73" s="68" t="str">
        <f t="shared" si="50"/>
        <v>-</v>
      </c>
    </row>
    <row r="74" spans="1:22" ht="50.1" customHeight="1">
      <c r="A74" s="69"/>
      <c r="B74" s="74" t="s">
        <v>92</v>
      </c>
      <c r="C74" s="386">
        <v>4.5</v>
      </c>
      <c r="D74" s="385">
        <v>1</v>
      </c>
      <c r="E74" s="84">
        <f>SUM(E76:E80)</f>
        <v>0</v>
      </c>
      <c r="F74" s="84">
        <f t="shared" ref="F74:O74" si="51">SUM(F76:F80)</f>
        <v>3.5</v>
      </c>
      <c r="G74" s="56" t="str">
        <f t="shared" si="45"/>
        <v>-</v>
      </c>
      <c r="H74" s="84">
        <f>SUM(H76:H80)</f>
        <v>0</v>
      </c>
      <c r="I74" s="93">
        <f t="shared" si="51"/>
        <v>0.01</v>
      </c>
      <c r="J74" s="56" t="str">
        <f t="shared" si="46"/>
        <v>-</v>
      </c>
      <c r="K74" s="84">
        <f t="shared" si="51"/>
        <v>0</v>
      </c>
      <c r="L74" s="84">
        <f t="shared" si="51"/>
        <v>4.5</v>
      </c>
      <c r="M74" s="56" t="str">
        <f t="shared" si="47"/>
        <v>-</v>
      </c>
      <c r="N74" s="84">
        <f t="shared" si="51"/>
        <v>0</v>
      </c>
      <c r="O74" s="93">
        <f t="shared" si="51"/>
        <v>2</v>
      </c>
      <c r="P74" s="56" t="str">
        <f t="shared" si="48"/>
        <v>-</v>
      </c>
      <c r="Q74" s="84">
        <f>SUM(Q76:Q80)</f>
        <v>0</v>
      </c>
      <c r="R74" s="84">
        <f>SUM(R76:R80)</f>
        <v>4.5</v>
      </c>
      <c r="S74" s="56" t="str">
        <f t="shared" si="49"/>
        <v>-</v>
      </c>
      <c r="T74" s="84">
        <f>SUM(T76:T80)</f>
        <v>0</v>
      </c>
      <c r="U74" s="84">
        <f>SUM(U76:U80)</f>
        <v>2</v>
      </c>
      <c r="V74" s="56" t="str">
        <f t="shared" si="50"/>
        <v>-</v>
      </c>
    </row>
    <row r="75" spans="1:22">
      <c r="A75" s="69"/>
      <c r="B75" s="66" t="s">
        <v>10</v>
      </c>
      <c r="C75" s="386"/>
      <c r="D75" s="385"/>
      <c r="E75" s="70"/>
      <c r="F75" s="70"/>
      <c r="G75" s="87"/>
      <c r="H75" s="71"/>
      <c r="I75" s="71"/>
      <c r="J75" s="88"/>
      <c r="K75" s="71"/>
      <c r="L75" s="71"/>
      <c r="M75" s="88"/>
      <c r="N75" s="71"/>
      <c r="O75" s="71"/>
      <c r="P75" s="88"/>
      <c r="Q75" s="71"/>
      <c r="R75" s="71"/>
      <c r="S75" s="88"/>
      <c r="T75" s="71"/>
      <c r="U75" s="71"/>
      <c r="V75" s="88"/>
    </row>
    <row r="76" spans="1:22">
      <c r="A76" s="69"/>
      <c r="B76" s="67" t="s">
        <v>84</v>
      </c>
      <c r="C76" s="386"/>
      <c r="D76" s="385"/>
      <c r="E76" s="63"/>
      <c r="F76" s="63"/>
      <c r="G76" s="68" t="str">
        <f>IF(E76=0,"-",F76/E76)</f>
        <v>-</v>
      </c>
      <c r="H76" s="73"/>
      <c r="I76" s="73"/>
      <c r="J76" s="68" t="str">
        <f>IF(H76=0,"-",I76/H76)</f>
        <v>-</v>
      </c>
      <c r="K76" s="73"/>
      <c r="L76" s="73"/>
      <c r="M76" s="68" t="str">
        <f>IF(K76=0,"-",L76/K76)</f>
        <v>-</v>
      </c>
      <c r="N76" s="73"/>
      <c r="O76" s="73"/>
      <c r="P76" s="68" t="str">
        <f>IF(N76=0,"-",O76/N76)</f>
        <v>-</v>
      </c>
      <c r="Q76" s="73"/>
      <c r="R76" s="73"/>
      <c r="S76" s="68" t="str">
        <f>IF(Q76=0,"-",R76/Q76)</f>
        <v>-</v>
      </c>
      <c r="T76" s="73"/>
      <c r="U76" s="73"/>
      <c r="V76" s="68" t="str">
        <f>IF(T76=0,"-",U76/T76)</f>
        <v>-</v>
      </c>
    </row>
    <row r="77" spans="1:22">
      <c r="A77" s="69"/>
      <c r="B77" s="67" t="s">
        <v>85</v>
      </c>
      <c r="C77" s="386"/>
      <c r="D77" s="385"/>
      <c r="E77" s="63"/>
      <c r="F77" s="63"/>
      <c r="G77" s="68" t="str">
        <f>IF(E77=0,"-",F77/E77)</f>
        <v>-</v>
      </c>
      <c r="H77" s="73"/>
      <c r="I77" s="89"/>
      <c r="J77" s="68" t="str">
        <f>IF(H77=0,"-",I77/H77)</f>
        <v>-</v>
      </c>
      <c r="K77" s="73"/>
      <c r="L77" s="73">
        <f>R77-F77</f>
        <v>4.5</v>
      </c>
      <c r="M77" s="68" t="str">
        <f>IF(K77=0,"-",L77/K77)</f>
        <v>-</v>
      </c>
      <c r="N77" s="73"/>
      <c r="O77" s="73">
        <f>U77-I77</f>
        <v>2</v>
      </c>
      <c r="P77" s="68" t="str">
        <f>IF(N77=0,"-",O77/N77)</f>
        <v>-</v>
      </c>
      <c r="Q77" s="73"/>
      <c r="R77" s="73">
        <v>4.5</v>
      </c>
      <c r="S77" s="68" t="str">
        <f>IF(Q77=0,"-",R77/Q77)</f>
        <v>-</v>
      </c>
      <c r="T77" s="73"/>
      <c r="U77" s="73">
        <v>2</v>
      </c>
      <c r="V77" s="68" t="str">
        <f>IF(T77=0,"-",U77/T77)</f>
        <v>-</v>
      </c>
    </row>
    <row r="78" spans="1:22">
      <c r="A78" s="69"/>
      <c r="B78" s="67" t="s">
        <v>86</v>
      </c>
      <c r="C78" s="386"/>
      <c r="D78" s="385"/>
      <c r="E78" s="63"/>
      <c r="F78" s="63"/>
      <c r="G78" s="68" t="str">
        <f>IF(E78=0,"-",F78/E78)</f>
        <v>-</v>
      </c>
      <c r="H78" s="73"/>
      <c r="I78" s="73"/>
      <c r="J78" s="68" t="str">
        <f>IF(H78=0,"-",I78/H78)</f>
        <v>-</v>
      </c>
      <c r="K78" s="73"/>
      <c r="L78" s="73"/>
      <c r="M78" s="68" t="str">
        <f>IF(K78=0,"-",L78/K78)</f>
        <v>-</v>
      </c>
      <c r="N78" s="73"/>
      <c r="O78" s="73"/>
      <c r="P78" s="68" t="str">
        <f>IF(N78=0,"-",O78/N78)</f>
        <v>-</v>
      </c>
      <c r="Q78" s="73"/>
      <c r="R78" s="73"/>
      <c r="S78" s="68" t="str">
        <f>IF(Q78=0,"-",R78/Q78)</f>
        <v>-</v>
      </c>
      <c r="T78" s="73"/>
      <c r="U78" s="73"/>
      <c r="V78" s="68" t="str">
        <f>IF(T78=0,"-",U78/T78)</f>
        <v>-</v>
      </c>
    </row>
    <row r="79" spans="1:22">
      <c r="A79" s="69"/>
      <c r="B79" s="67" t="s">
        <v>87</v>
      </c>
      <c r="C79" s="386"/>
      <c r="D79" s="385"/>
      <c r="E79" s="70"/>
      <c r="F79" s="63">
        <v>3.5</v>
      </c>
      <c r="G79" s="68" t="str">
        <f>IF(E79=0,"-",F79/E79)</f>
        <v>-</v>
      </c>
      <c r="H79" s="73"/>
      <c r="I79" s="89">
        <v>0.01</v>
      </c>
      <c r="J79" s="68" t="str">
        <f>IF(H79=0,"-",I79/H79)</f>
        <v>-</v>
      </c>
      <c r="K79" s="71"/>
      <c r="L79" s="71"/>
      <c r="M79" s="68" t="str">
        <f>IF(K79=0,"-",L79/K79)</f>
        <v>-</v>
      </c>
      <c r="N79" s="71"/>
      <c r="O79" s="71"/>
      <c r="P79" s="68" t="str">
        <f>IF(N79=0,"-",O79/N79)</f>
        <v>-</v>
      </c>
      <c r="Q79" s="71"/>
      <c r="R79" s="71"/>
      <c r="S79" s="68" t="str">
        <f>IF(Q79=0,"-",R79/Q79)</f>
        <v>-</v>
      </c>
      <c r="T79" s="71"/>
      <c r="U79" s="71"/>
      <c r="V79" s="68" t="str">
        <f>IF(T79=0,"-",U79/T79)</f>
        <v>-</v>
      </c>
    </row>
    <row r="80" spans="1:22" ht="31.5">
      <c r="A80" s="69"/>
      <c r="B80" s="67" t="s">
        <v>88</v>
      </c>
      <c r="C80" s="386"/>
      <c r="D80" s="385"/>
      <c r="E80" s="70"/>
      <c r="F80" s="70"/>
      <c r="G80" s="68" t="str">
        <f>IF(E80=0,"-",F80/E80)</f>
        <v>-</v>
      </c>
      <c r="H80" s="70"/>
      <c r="I80" s="70"/>
      <c r="J80" s="68" t="str">
        <f>IF(H80=0,"-",I80/H80)</f>
        <v>-</v>
      </c>
      <c r="K80" s="70"/>
      <c r="L80" s="70"/>
      <c r="M80" s="68" t="str">
        <f>IF(K80=0,"-",L80/K80)</f>
        <v>-</v>
      </c>
      <c r="N80" s="70"/>
      <c r="O80" s="70"/>
      <c r="P80" s="68" t="str">
        <f>IF(N80=0,"-",O80/N80)</f>
        <v>-</v>
      </c>
      <c r="Q80" s="70"/>
      <c r="R80" s="70"/>
      <c r="S80" s="68" t="str">
        <f>IF(Q80=0,"-",R80/Q80)</f>
        <v>-</v>
      </c>
      <c r="T80" s="70"/>
      <c r="U80" s="70"/>
      <c r="V80" s="68" t="str">
        <f>IF(T80=0,"-",U80/T80)</f>
        <v>-</v>
      </c>
    </row>
    <row r="81" spans="1:22" ht="15.75" customHeight="1">
      <c r="A81" s="390" t="s">
        <v>36</v>
      </c>
      <c r="B81" s="391"/>
      <c r="C81" s="391"/>
      <c r="D81" s="391"/>
      <c r="E81" s="391"/>
      <c r="F81" s="391"/>
      <c r="G81" s="391"/>
      <c r="H81" s="391"/>
      <c r="I81" s="391"/>
      <c r="J81" s="391"/>
      <c r="K81" s="391"/>
      <c r="L81" s="391"/>
      <c r="M81" s="391"/>
      <c r="N81" s="391"/>
      <c r="O81" s="391"/>
      <c r="P81" s="391"/>
      <c r="Q81" s="391"/>
      <c r="R81" s="391"/>
      <c r="S81" s="391"/>
      <c r="T81" s="391"/>
      <c r="U81" s="391"/>
      <c r="V81" s="392"/>
    </row>
    <row r="82" spans="1:22" ht="30" customHeight="1">
      <c r="A82" s="69"/>
      <c r="B82" s="75" t="s">
        <v>37</v>
      </c>
      <c r="C82" s="386">
        <v>5.59</v>
      </c>
      <c r="D82" s="385">
        <v>1</v>
      </c>
      <c r="E82" s="84">
        <f>SUM(E84:E88)</f>
        <v>0</v>
      </c>
      <c r="F82" s="84">
        <f t="shared" ref="F82:O82" si="52">SUM(F84:F88)</f>
        <v>3.5</v>
      </c>
      <c r="G82" s="56" t="str">
        <f>IF(E82=0,"-",F82/E82)</f>
        <v>-</v>
      </c>
      <c r="H82" s="84">
        <f>SUM(H84:H88)</f>
        <v>0</v>
      </c>
      <c r="I82" s="93">
        <f t="shared" si="52"/>
        <v>1.1299999999999999</v>
      </c>
      <c r="J82" s="56" t="str">
        <f>IF(H82=0,"-",I82/H82)</f>
        <v>-</v>
      </c>
      <c r="K82" s="84">
        <f t="shared" si="52"/>
        <v>0</v>
      </c>
      <c r="L82" s="84">
        <f t="shared" si="52"/>
        <v>5.0999999999999996</v>
      </c>
      <c r="M82" s="56" t="str">
        <f>IF(K82=0,"-",L82/K82)</f>
        <v>-</v>
      </c>
      <c r="N82" s="84">
        <f t="shared" si="52"/>
        <v>0</v>
      </c>
      <c r="O82" s="93">
        <f t="shared" si="52"/>
        <v>2</v>
      </c>
      <c r="P82" s="56" t="str">
        <f>IF(N82=0,"-",O82/N82)</f>
        <v>-</v>
      </c>
      <c r="Q82" s="84">
        <f>SUM(Q84:Q88)</f>
        <v>0</v>
      </c>
      <c r="R82" s="84">
        <f>SUM(R84:R88)</f>
        <v>5.0999999999999996</v>
      </c>
      <c r="S82" s="56" t="str">
        <f>IF(Q82=0,"-",R82/Q82)</f>
        <v>-</v>
      </c>
      <c r="T82" s="84">
        <f>SUM(T84:T88)</f>
        <v>0</v>
      </c>
      <c r="U82" s="84">
        <f>SUM(U84:U88)</f>
        <v>2</v>
      </c>
      <c r="V82" s="56" t="str">
        <f>IF(T82=0,"-",U82/T82)</f>
        <v>-</v>
      </c>
    </row>
    <row r="83" spans="1:22">
      <c r="A83" s="69"/>
      <c r="B83" s="66" t="s">
        <v>10</v>
      </c>
      <c r="C83" s="386"/>
      <c r="D83" s="385"/>
      <c r="E83" s="70"/>
      <c r="F83" s="70"/>
      <c r="G83" s="87"/>
      <c r="H83" s="71"/>
      <c r="I83" s="71"/>
      <c r="J83" s="88"/>
      <c r="K83" s="71"/>
      <c r="L83" s="71"/>
      <c r="M83" s="88"/>
      <c r="N83" s="71"/>
      <c r="O83" s="71"/>
      <c r="P83" s="88"/>
      <c r="Q83" s="71"/>
      <c r="R83" s="71"/>
      <c r="S83" s="88"/>
      <c r="T83" s="71"/>
      <c r="U83" s="71"/>
      <c r="V83" s="88"/>
    </row>
    <row r="84" spans="1:22">
      <c r="A84" s="69"/>
      <c r="B84" s="67" t="s">
        <v>84</v>
      </c>
      <c r="C84" s="386"/>
      <c r="D84" s="385"/>
      <c r="E84" s="63"/>
      <c r="F84" s="63"/>
      <c r="G84" s="68" t="str">
        <f>IF(E84=0,"-",F84/E84)</f>
        <v>-</v>
      </c>
      <c r="H84" s="73"/>
      <c r="I84" s="73"/>
      <c r="J84" s="68" t="str">
        <f>IF(H84=0,"-",I84/H84)</f>
        <v>-</v>
      </c>
      <c r="K84" s="73"/>
      <c r="L84" s="73"/>
      <c r="M84" s="68" t="str">
        <f>IF(K84=0,"-",L84/K84)</f>
        <v>-</v>
      </c>
      <c r="N84" s="73"/>
      <c r="O84" s="73"/>
      <c r="P84" s="68" t="str">
        <f>IF(N84=0,"-",O84/N84)</f>
        <v>-</v>
      </c>
      <c r="Q84" s="73"/>
      <c r="R84" s="73"/>
      <c r="S84" s="68" t="str">
        <f>IF(Q84=0,"-",R84/Q84)</f>
        <v>-</v>
      </c>
      <c r="T84" s="73"/>
      <c r="U84" s="73"/>
      <c r="V84" s="68" t="str">
        <f>IF(T84=0,"-",U84/T84)</f>
        <v>-</v>
      </c>
    </row>
    <row r="85" spans="1:22">
      <c r="A85" s="69"/>
      <c r="B85" s="67" t="s">
        <v>85</v>
      </c>
      <c r="C85" s="386"/>
      <c r="D85" s="385"/>
      <c r="E85" s="63"/>
      <c r="F85" s="63"/>
      <c r="G85" s="68" t="str">
        <f>IF(E85=0,"-",F85/E85)</f>
        <v>-</v>
      </c>
      <c r="H85" s="73"/>
      <c r="I85" s="89"/>
      <c r="J85" s="68" t="str">
        <f>IF(H85=0,"-",I85/H85)</f>
        <v>-</v>
      </c>
      <c r="K85" s="71"/>
      <c r="L85" s="73">
        <f>R85-F85</f>
        <v>5.0999999999999996</v>
      </c>
      <c r="M85" s="68" t="str">
        <f>IF(K85=0,"-",L85/K85)</f>
        <v>-</v>
      </c>
      <c r="N85" s="71"/>
      <c r="O85" s="89">
        <f>U85-I85</f>
        <v>2</v>
      </c>
      <c r="P85" s="68" t="str">
        <f>IF(N85=0,"-",O85/N85)</f>
        <v>-</v>
      </c>
      <c r="Q85" s="71"/>
      <c r="R85" s="71">
        <v>5.0999999999999996</v>
      </c>
      <c r="S85" s="68" t="str">
        <f>IF(Q85=0,"-",R85/Q85)</f>
        <v>-</v>
      </c>
      <c r="T85" s="71"/>
      <c r="U85" s="71">
        <v>2</v>
      </c>
      <c r="V85" s="68" t="str">
        <f>IF(T85=0,"-",U85/T85)</f>
        <v>-</v>
      </c>
    </row>
    <row r="86" spans="1:22">
      <c r="A86" s="69"/>
      <c r="B86" s="67" t="s">
        <v>86</v>
      </c>
      <c r="C86" s="386"/>
      <c r="D86" s="385"/>
      <c r="E86" s="63"/>
      <c r="F86" s="63"/>
      <c r="G86" s="68" t="str">
        <f>IF(E86=0,"-",F86/E86)</f>
        <v>-</v>
      </c>
      <c r="H86" s="73"/>
      <c r="I86" s="73"/>
      <c r="J86" s="68" t="str">
        <f>IF(H86=0,"-",I86/H86)</f>
        <v>-</v>
      </c>
      <c r="K86" s="73"/>
      <c r="L86" s="73"/>
      <c r="M86" s="68" t="str">
        <f>IF(K86=0,"-",L86/K86)</f>
        <v>-</v>
      </c>
      <c r="N86" s="73"/>
      <c r="O86" s="73"/>
      <c r="P86" s="68" t="str">
        <f>IF(N86=0,"-",O86/N86)</f>
        <v>-</v>
      </c>
      <c r="Q86" s="73"/>
      <c r="R86" s="73"/>
      <c r="S86" s="68" t="str">
        <f>IF(Q86=0,"-",R86/Q86)</f>
        <v>-</v>
      </c>
      <c r="T86" s="73"/>
      <c r="U86" s="73"/>
      <c r="V86" s="68" t="str">
        <f>IF(T86=0,"-",U86/T86)</f>
        <v>-</v>
      </c>
    </row>
    <row r="87" spans="1:22">
      <c r="A87" s="69"/>
      <c r="B87" s="67" t="s">
        <v>87</v>
      </c>
      <c r="C87" s="386"/>
      <c r="D87" s="385"/>
      <c r="E87" s="70"/>
      <c r="F87" s="63">
        <v>3.5</v>
      </c>
      <c r="G87" s="68" t="str">
        <f>IF(E87=0,"-",F87/E87)</f>
        <v>-</v>
      </c>
      <c r="H87" s="73"/>
      <c r="I87" s="89">
        <v>1.1299999999999999</v>
      </c>
      <c r="J87" s="68" t="str">
        <f>IF(H87=0,"-",I87/H87)</f>
        <v>-</v>
      </c>
      <c r="K87" s="71"/>
      <c r="L87" s="71"/>
      <c r="M87" s="68" t="str">
        <f>IF(K87=0,"-",L87/K87)</f>
        <v>-</v>
      </c>
      <c r="N87" s="71"/>
      <c r="O87" s="71"/>
      <c r="P87" s="68" t="str">
        <f>IF(N87=0,"-",O87/N87)</f>
        <v>-</v>
      </c>
      <c r="Q87" s="71"/>
      <c r="R87" s="71"/>
      <c r="S87" s="68" t="str">
        <f>IF(Q87=0,"-",R87/Q87)</f>
        <v>-</v>
      </c>
      <c r="T87" s="71"/>
      <c r="U87" s="71"/>
      <c r="V87" s="68" t="str">
        <f>IF(T87=0,"-",U87/T87)</f>
        <v>-</v>
      </c>
    </row>
    <row r="88" spans="1:22" ht="31.5">
      <c r="A88" s="69"/>
      <c r="B88" s="67" t="s">
        <v>88</v>
      </c>
      <c r="C88" s="386"/>
      <c r="D88" s="385"/>
      <c r="E88" s="70"/>
      <c r="F88" s="70"/>
      <c r="G88" s="68" t="str">
        <f>IF(E88=0,"-",F88/E88)</f>
        <v>-</v>
      </c>
      <c r="H88" s="70"/>
      <c r="I88" s="70"/>
      <c r="J88" s="68" t="str">
        <f>IF(H88=0,"-",I88/H88)</f>
        <v>-</v>
      </c>
      <c r="K88" s="70"/>
      <c r="L88" s="70"/>
      <c r="M88" s="68" t="str">
        <f>IF(K88=0,"-",L88/K88)</f>
        <v>-</v>
      </c>
      <c r="N88" s="70"/>
      <c r="O88" s="70"/>
      <c r="P88" s="68" t="str">
        <f>IF(N88=0,"-",O88/N88)</f>
        <v>-</v>
      </c>
      <c r="Q88" s="70"/>
      <c r="R88" s="70"/>
      <c r="S88" s="68" t="str">
        <f>IF(Q88=0,"-",R88/Q88)</f>
        <v>-</v>
      </c>
      <c r="T88" s="70"/>
      <c r="U88" s="70"/>
      <c r="V88" s="68" t="str">
        <f>IF(T88=0,"-",U88/T88)</f>
        <v>-</v>
      </c>
    </row>
    <row r="89" spans="1:22" ht="15.75" customHeight="1">
      <c r="A89" s="390" t="s">
        <v>39</v>
      </c>
      <c r="B89" s="391"/>
      <c r="C89" s="391"/>
      <c r="D89" s="391"/>
      <c r="E89" s="391"/>
      <c r="F89" s="391"/>
      <c r="G89" s="391"/>
      <c r="H89" s="391"/>
      <c r="I89" s="391"/>
      <c r="J89" s="391"/>
      <c r="K89" s="391"/>
      <c r="L89" s="391"/>
      <c r="M89" s="391"/>
      <c r="N89" s="391"/>
      <c r="O89" s="391"/>
      <c r="P89" s="391"/>
      <c r="Q89" s="391"/>
      <c r="R89" s="391"/>
      <c r="S89" s="391"/>
      <c r="T89" s="391"/>
      <c r="U89" s="391"/>
      <c r="V89" s="392"/>
    </row>
    <row r="90" spans="1:22" ht="50.1" customHeight="1">
      <c r="A90" s="69"/>
      <c r="B90" s="75" t="s">
        <v>38</v>
      </c>
      <c r="C90" s="386">
        <v>162.27000000000001</v>
      </c>
      <c r="D90" s="385">
        <v>1</v>
      </c>
      <c r="E90" s="84">
        <f>SUM(E92:E96)</f>
        <v>0</v>
      </c>
      <c r="F90" s="84">
        <f t="shared" ref="F90:O90" si="53">SUM(F92:F96)</f>
        <v>0</v>
      </c>
      <c r="G90" s="56" t="str">
        <f>IF(E90=0,"-",F90/E90)</f>
        <v>-</v>
      </c>
      <c r="H90" s="84">
        <f>SUM(H92:H96)</f>
        <v>0</v>
      </c>
      <c r="I90" s="84">
        <f t="shared" si="53"/>
        <v>0.28999999999999998</v>
      </c>
      <c r="J90" s="56" t="str">
        <f>IF(H90=0,"-",I90/H90)</f>
        <v>-</v>
      </c>
      <c r="K90" s="84">
        <f t="shared" si="53"/>
        <v>0</v>
      </c>
      <c r="L90" s="84">
        <f t="shared" si="53"/>
        <v>1</v>
      </c>
      <c r="M90" s="56" t="str">
        <f>IF(K90=0,"-",L90/K90)</f>
        <v>-</v>
      </c>
      <c r="N90" s="84">
        <f t="shared" si="53"/>
        <v>0</v>
      </c>
      <c r="O90" s="93">
        <f t="shared" si="53"/>
        <v>0.71</v>
      </c>
      <c r="P90" s="56" t="str">
        <f>IF(N90=0,"-",O90/N90)</f>
        <v>-</v>
      </c>
      <c r="Q90" s="84">
        <f>SUM(Q92:Q96)</f>
        <v>0</v>
      </c>
      <c r="R90" s="84">
        <f>SUM(R92:R96)</f>
        <v>1</v>
      </c>
      <c r="S90" s="56" t="str">
        <f>IF(Q90=0,"-",R90/Q90)</f>
        <v>-</v>
      </c>
      <c r="T90" s="84">
        <f>SUM(T92:T96)</f>
        <v>0</v>
      </c>
      <c r="U90" s="84">
        <f>SUM(U92:U96)</f>
        <v>1</v>
      </c>
      <c r="V90" s="56" t="str">
        <f>IF(T90=0,"-",U90/T90)</f>
        <v>-</v>
      </c>
    </row>
    <row r="91" spans="1:22">
      <c r="A91" s="69"/>
      <c r="B91" s="66" t="s">
        <v>10</v>
      </c>
      <c r="C91" s="386"/>
      <c r="D91" s="385"/>
      <c r="E91" s="70"/>
      <c r="F91" s="70"/>
      <c r="G91" s="87"/>
      <c r="H91" s="71"/>
      <c r="I91" s="71"/>
      <c r="J91" s="88"/>
      <c r="K91" s="71"/>
      <c r="L91" s="71"/>
      <c r="M91" s="88"/>
      <c r="N91" s="71"/>
      <c r="O91" s="71"/>
      <c r="P91" s="88"/>
      <c r="Q91" s="71"/>
      <c r="R91" s="71"/>
      <c r="S91" s="88"/>
      <c r="T91" s="71"/>
      <c r="U91" s="71"/>
      <c r="V91" s="88"/>
    </row>
    <row r="92" spans="1:22">
      <c r="A92" s="69"/>
      <c r="B92" s="67" t="s">
        <v>84</v>
      </c>
      <c r="C92" s="386"/>
      <c r="D92" s="385"/>
      <c r="E92" s="63"/>
      <c r="F92" s="63"/>
      <c r="G92" s="68" t="str">
        <f>IF(E92=0,"-",F92/E92)</f>
        <v>-</v>
      </c>
      <c r="H92" s="73"/>
      <c r="I92" s="73"/>
      <c r="J92" s="68" t="str">
        <f>IF(H92=0,"-",I92/H92)</f>
        <v>-</v>
      </c>
      <c r="K92" s="73"/>
      <c r="L92" s="73"/>
      <c r="M92" s="68" t="str">
        <f>IF(K92=0,"-",L92/K92)</f>
        <v>-</v>
      </c>
      <c r="N92" s="73"/>
      <c r="O92" s="73"/>
      <c r="P92" s="68" t="str">
        <f>IF(N92=0,"-",O92/N92)</f>
        <v>-</v>
      </c>
      <c r="Q92" s="73"/>
      <c r="R92" s="73"/>
      <c r="S92" s="68" t="str">
        <f>IF(Q92=0,"-",R92/Q92)</f>
        <v>-</v>
      </c>
      <c r="T92" s="73"/>
      <c r="U92" s="73"/>
      <c r="V92" s="68" t="str">
        <f>IF(T92=0,"-",U92/T92)</f>
        <v>-</v>
      </c>
    </row>
    <row r="93" spans="1:22">
      <c r="A93" s="69"/>
      <c r="B93" s="67" t="s">
        <v>85</v>
      </c>
      <c r="C93" s="386"/>
      <c r="D93" s="385"/>
      <c r="E93" s="63"/>
      <c r="F93" s="63"/>
      <c r="G93" s="68" t="str">
        <f>IF(E93=0,"-",F93/E93)</f>
        <v>-</v>
      </c>
      <c r="H93" s="73"/>
      <c r="I93" s="89">
        <v>0.28999999999999998</v>
      </c>
      <c r="J93" s="68" t="str">
        <f>IF(H93=0,"-",I93/H93)</f>
        <v>-</v>
      </c>
      <c r="K93" s="73"/>
      <c r="L93" s="73">
        <v>1</v>
      </c>
      <c r="M93" s="68" t="str">
        <f>IF(K93=0,"-",L93/K93)</f>
        <v>-</v>
      </c>
      <c r="N93" s="73"/>
      <c r="O93" s="89">
        <f>U93-I93</f>
        <v>0.71</v>
      </c>
      <c r="P93" s="68" t="str">
        <f>IF(N93=0,"-",O93/N93)</f>
        <v>-</v>
      </c>
      <c r="Q93" s="73"/>
      <c r="R93" s="73">
        <v>1</v>
      </c>
      <c r="S93" s="68" t="str">
        <f>IF(Q93=0,"-",R93/Q93)</f>
        <v>-</v>
      </c>
      <c r="T93" s="73"/>
      <c r="U93" s="73">
        <v>1</v>
      </c>
      <c r="V93" s="68" t="str">
        <f>IF(T93=0,"-",U93/T93)</f>
        <v>-</v>
      </c>
    </row>
    <row r="94" spans="1:22">
      <c r="A94" s="69"/>
      <c r="B94" s="67" t="s">
        <v>86</v>
      </c>
      <c r="C94" s="386"/>
      <c r="D94" s="385"/>
      <c r="E94" s="63"/>
      <c r="F94" s="63"/>
      <c r="G94" s="68" t="str">
        <f>IF(E94=0,"-",F94/E94)</f>
        <v>-</v>
      </c>
      <c r="H94" s="73"/>
      <c r="I94" s="73"/>
      <c r="J94" s="68" t="str">
        <f>IF(H94=0,"-",I94/H94)</f>
        <v>-</v>
      </c>
      <c r="K94" s="73"/>
      <c r="L94" s="73"/>
      <c r="M94" s="68" t="str">
        <f>IF(K94=0,"-",L94/K94)</f>
        <v>-</v>
      </c>
      <c r="N94" s="73"/>
      <c r="O94" s="73"/>
      <c r="P94" s="68" t="str">
        <f>IF(N94=0,"-",O94/N94)</f>
        <v>-</v>
      </c>
      <c r="Q94" s="73"/>
      <c r="R94" s="73"/>
      <c r="S94" s="68" t="str">
        <f>IF(Q94=0,"-",R94/Q94)</f>
        <v>-</v>
      </c>
      <c r="T94" s="73"/>
      <c r="U94" s="73"/>
      <c r="V94" s="68" t="str">
        <f>IF(T94=0,"-",U94/T94)</f>
        <v>-</v>
      </c>
    </row>
    <row r="95" spans="1:22">
      <c r="A95" s="69"/>
      <c r="B95" s="67" t="s">
        <v>87</v>
      </c>
      <c r="C95" s="386"/>
      <c r="D95" s="385"/>
      <c r="E95" s="70"/>
      <c r="F95" s="70"/>
      <c r="G95" s="68" t="str">
        <f>IF(E95=0,"-",F95/E95)</f>
        <v>-</v>
      </c>
      <c r="H95" s="71"/>
      <c r="I95" s="71"/>
      <c r="J95" s="68" t="str">
        <f>IF(H95=0,"-",I95/H95)</f>
        <v>-</v>
      </c>
      <c r="K95" s="71"/>
      <c r="L95" s="71"/>
      <c r="M95" s="68" t="str">
        <f>IF(K95=0,"-",L95/K95)</f>
        <v>-</v>
      </c>
      <c r="N95" s="71"/>
      <c r="O95" s="71"/>
      <c r="P95" s="68" t="str">
        <f>IF(N95=0,"-",O95/N95)</f>
        <v>-</v>
      </c>
      <c r="Q95" s="71"/>
      <c r="R95" s="71"/>
      <c r="S95" s="68" t="str">
        <f>IF(Q95=0,"-",R95/Q95)</f>
        <v>-</v>
      </c>
      <c r="T95" s="71"/>
      <c r="U95" s="71"/>
      <c r="V95" s="68" t="str">
        <f>IF(T95=0,"-",U95/T95)</f>
        <v>-</v>
      </c>
    </row>
    <row r="96" spans="1:22" ht="31.5">
      <c r="A96" s="69"/>
      <c r="B96" s="67" t="s">
        <v>88</v>
      </c>
      <c r="C96" s="386"/>
      <c r="D96" s="385"/>
      <c r="E96" s="70"/>
      <c r="F96" s="70"/>
      <c r="G96" s="68" t="str">
        <f>IF(E96=0,"-",F96/E96)</f>
        <v>-</v>
      </c>
      <c r="H96" s="70"/>
      <c r="I96" s="70"/>
      <c r="J96" s="68" t="str">
        <f>IF(H96=0,"-",I96/H96)</f>
        <v>-</v>
      </c>
      <c r="K96" s="70"/>
      <c r="L96" s="70"/>
      <c r="M96" s="68" t="str">
        <f>IF(K96=0,"-",L96/K96)</f>
        <v>-</v>
      </c>
      <c r="N96" s="70"/>
      <c r="O96" s="70"/>
      <c r="P96" s="68" t="str">
        <f>IF(N96=0,"-",O96/N96)</f>
        <v>-</v>
      </c>
      <c r="Q96" s="70"/>
      <c r="R96" s="70"/>
      <c r="S96" s="68" t="str">
        <f>IF(Q96=0,"-",R96/Q96)</f>
        <v>-</v>
      </c>
      <c r="T96" s="70"/>
      <c r="U96" s="70"/>
      <c r="V96" s="68" t="str">
        <f>IF(T96=0,"-",U96/T96)</f>
        <v>-</v>
      </c>
    </row>
    <row r="97" spans="1:22">
      <c r="A97" s="387"/>
      <c r="B97" s="388"/>
      <c r="C97" s="388"/>
      <c r="D97" s="388"/>
      <c r="E97" s="388"/>
      <c r="F97" s="388"/>
      <c r="G97" s="388"/>
      <c r="H97" s="388"/>
      <c r="I97" s="388"/>
      <c r="J97" s="388"/>
      <c r="K97" s="388"/>
      <c r="L97" s="388"/>
      <c r="M97" s="388"/>
      <c r="N97" s="388"/>
      <c r="O97" s="388"/>
      <c r="P97" s="388"/>
      <c r="Q97" s="388"/>
      <c r="R97" s="388"/>
      <c r="S97" s="388"/>
      <c r="T97" s="388"/>
      <c r="U97" s="388"/>
      <c r="V97" s="389"/>
    </row>
    <row r="98" spans="1:22" ht="30" customHeight="1">
      <c r="A98" s="69"/>
      <c r="B98" s="75" t="s">
        <v>93</v>
      </c>
      <c r="C98" s="386"/>
      <c r="D98" s="385"/>
      <c r="E98" s="55">
        <f>SUM(E100)</f>
        <v>0</v>
      </c>
      <c r="F98" s="55">
        <f>SUM(F100)</f>
        <v>0</v>
      </c>
      <c r="G98" s="56" t="str">
        <f>IF(E98=0,"-",F98/E98)</f>
        <v>-</v>
      </c>
      <c r="H98" s="55">
        <f>SUM(H100)</f>
        <v>0</v>
      </c>
      <c r="I98" s="55">
        <f>SUM(I100)</f>
        <v>0.48</v>
      </c>
      <c r="J98" s="56" t="str">
        <f>IF(H98=0,"-",I98/H98)</f>
        <v>-</v>
      </c>
      <c r="K98" s="55">
        <f>SUM(K100)</f>
        <v>0</v>
      </c>
      <c r="L98" s="55">
        <f>SUM(L100)</f>
        <v>0</v>
      </c>
      <c r="M98" s="56" t="str">
        <f>IF(K98=0,"-",L98/K98)</f>
        <v>-</v>
      </c>
      <c r="N98" s="55">
        <f>SUM(N100)</f>
        <v>0</v>
      </c>
      <c r="O98" s="55">
        <f>SUM(O100)</f>
        <v>1.02</v>
      </c>
      <c r="P98" s="56" t="str">
        <f>IF(N98=0,"-",O98/N98)</f>
        <v>-</v>
      </c>
      <c r="Q98" s="55">
        <f>SUM(Q100)</f>
        <v>0</v>
      </c>
      <c r="R98" s="55">
        <f>SUM(R100)</f>
        <v>0</v>
      </c>
      <c r="S98" s="56" t="str">
        <f>IF(Q98=0,"-",R98/Q98)</f>
        <v>-</v>
      </c>
      <c r="T98" s="55">
        <f>SUM(T100)</f>
        <v>0</v>
      </c>
      <c r="U98" s="55">
        <f>SUM(U100)</f>
        <v>1.5</v>
      </c>
      <c r="V98" s="56" t="str">
        <f>IF(T98=0,"-",U98/T98)</f>
        <v>-</v>
      </c>
    </row>
    <row r="99" spans="1:22">
      <c r="A99" s="69"/>
      <c r="B99" s="66" t="s">
        <v>10</v>
      </c>
      <c r="C99" s="386"/>
      <c r="D99" s="385"/>
      <c r="E99" s="70"/>
      <c r="F99" s="70"/>
      <c r="G99" s="87"/>
      <c r="H99" s="71"/>
      <c r="I99" s="71"/>
      <c r="J99" s="88"/>
      <c r="K99" s="71"/>
      <c r="L99" s="71"/>
      <c r="M99" s="88"/>
      <c r="N99" s="71"/>
      <c r="O99" s="71"/>
      <c r="P99" s="88"/>
      <c r="Q99" s="71"/>
      <c r="R99" s="71"/>
      <c r="S99" s="88"/>
      <c r="T99" s="71"/>
      <c r="U99" s="71"/>
      <c r="V99" s="88"/>
    </row>
    <row r="100" spans="1:22">
      <c r="A100" s="69"/>
      <c r="B100" s="67" t="s">
        <v>85</v>
      </c>
      <c r="C100" s="386"/>
      <c r="D100" s="385"/>
      <c r="E100" s="63"/>
      <c r="F100" s="63"/>
      <c r="G100" s="68" t="str">
        <f>IF(E100=0,"-",F100/E100)</f>
        <v>-</v>
      </c>
      <c r="H100" s="73"/>
      <c r="I100" s="89">
        <v>0.48</v>
      </c>
      <c r="J100" s="68" t="str">
        <f>IF(H100=0,"-",I100/H100)</f>
        <v>-</v>
      </c>
      <c r="K100" s="73"/>
      <c r="L100" s="73"/>
      <c r="M100" s="68" t="str">
        <f>IF(K100=0,"-",L100/K100)</f>
        <v>-</v>
      </c>
      <c r="N100" s="73"/>
      <c r="O100" s="89">
        <f>U100-I100</f>
        <v>1.02</v>
      </c>
      <c r="P100" s="68" t="str">
        <f>IF(N100=0,"-",O100/N100)</f>
        <v>-</v>
      </c>
      <c r="Q100" s="73"/>
      <c r="R100" s="73"/>
      <c r="S100" s="68" t="str">
        <f>IF(Q100=0,"-",R100/Q100)</f>
        <v>-</v>
      </c>
      <c r="T100" s="73"/>
      <c r="U100" s="73">
        <v>1.5</v>
      </c>
      <c r="V100" s="68" t="str">
        <f>IF(T100=0,"-",U100/T100)</f>
        <v>-</v>
      </c>
    </row>
  </sheetData>
  <autoFilter ref="A6:P96"/>
  <mergeCells count="51">
    <mergeCell ref="O3:P3"/>
    <mergeCell ref="U3:V3"/>
    <mergeCell ref="D1:J1"/>
    <mergeCell ref="M1:P1"/>
    <mergeCell ref="S1:V1"/>
    <mergeCell ref="A2:V2"/>
    <mergeCell ref="A4:A6"/>
    <mergeCell ref="B4:B6"/>
    <mergeCell ref="C37:C43"/>
    <mergeCell ref="D37:D43"/>
    <mergeCell ref="E4:J4"/>
    <mergeCell ref="D7:D13"/>
    <mergeCell ref="A15:V15"/>
    <mergeCell ref="Q4:V4"/>
    <mergeCell ref="E5:G5"/>
    <mergeCell ref="H5:J5"/>
    <mergeCell ref="K5:M5"/>
    <mergeCell ref="N5:P5"/>
    <mergeCell ref="Q5:S5"/>
    <mergeCell ref="T5:V5"/>
    <mergeCell ref="K4:P4"/>
    <mergeCell ref="C44:C50"/>
    <mergeCell ref="D44:D50"/>
    <mergeCell ref="C16:C22"/>
    <mergeCell ref="D16:D22"/>
    <mergeCell ref="D4:D6"/>
    <mergeCell ref="C30:C36"/>
    <mergeCell ref="D30:D36"/>
    <mergeCell ref="C23:C29"/>
    <mergeCell ref="D23:D29"/>
    <mergeCell ref="C7:C13"/>
    <mergeCell ref="C4:C6"/>
    <mergeCell ref="A51:V51"/>
    <mergeCell ref="C52:C58"/>
    <mergeCell ref="D52:D58"/>
    <mergeCell ref="C82:C88"/>
    <mergeCell ref="D82:D88"/>
    <mergeCell ref="C59:C65"/>
    <mergeCell ref="D59:D65"/>
    <mergeCell ref="A66:V66"/>
    <mergeCell ref="C98:C100"/>
    <mergeCell ref="D98:D100"/>
    <mergeCell ref="C67:C73"/>
    <mergeCell ref="D67:D73"/>
    <mergeCell ref="C74:C80"/>
    <mergeCell ref="D74:D80"/>
    <mergeCell ref="A81:V81"/>
    <mergeCell ref="A97:V97"/>
    <mergeCell ref="A89:V89"/>
    <mergeCell ref="C90:C96"/>
    <mergeCell ref="D90:D96"/>
  </mergeCells>
  <phoneticPr fontId="8" type="noConversion"/>
  <conditionalFormatting sqref="E1:P1 E6:P14 E16:P50 E3:P4 E52:P65 E90:P96 E98:P65536 E67:P80 E82:P88">
    <cfRule type="cellIs" dxfId="17" priority="8" stopIfTrue="1" operator="equal">
      <formula>0</formula>
    </cfRule>
  </conditionalFormatting>
  <conditionalFormatting sqref="Q1:V1 Q6:V14 Q101:V65536 Q3:V4">
    <cfRule type="cellIs" dxfId="16" priority="7" stopIfTrue="1" operator="equal">
      <formula>0</formula>
    </cfRule>
  </conditionalFormatting>
  <conditionalFormatting sqref="Q16:V50">
    <cfRule type="cellIs" dxfId="15" priority="6" stopIfTrue="1" operator="equal">
      <formula>0</formula>
    </cfRule>
  </conditionalFormatting>
  <conditionalFormatting sqref="Q52:V65">
    <cfRule type="cellIs" dxfId="14" priority="5" stopIfTrue="1" operator="equal">
      <formula>0</formula>
    </cfRule>
  </conditionalFormatting>
  <conditionalFormatting sqref="Q67:V80">
    <cfRule type="cellIs" dxfId="13" priority="4" stopIfTrue="1" operator="equal">
      <formula>0</formula>
    </cfRule>
  </conditionalFormatting>
  <conditionalFormatting sqref="Q82:V88">
    <cfRule type="cellIs" dxfId="12" priority="3" stopIfTrue="1" operator="equal">
      <formula>0</formula>
    </cfRule>
  </conditionalFormatting>
  <conditionalFormatting sqref="Q98:V100">
    <cfRule type="cellIs" dxfId="11" priority="1" stopIfTrue="1" operator="equal">
      <formula>0</formula>
    </cfRule>
  </conditionalFormatting>
  <conditionalFormatting sqref="Q90:V96">
    <cfRule type="cellIs" dxfId="10" priority="2" stopIfTrue="1" operator="equal">
      <formula>0</formula>
    </cfRule>
  </conditionalFormatting>
  <printOptions horizontalCentered="1"/>
  <pageMargins left="0.27559055118110237" right="0.19685039370078741" top="0.39370078740157483" bottom="0.39370078740157483" header="0.19685039370078741" footer="0.51181102362204722"/>
  <pageSetup paperSize="9" scale="66" fitToHeight="3" orientation="landscape" r:id="rId1"/>
  <headerFooter alignWithMargins="0"/>
  <rowBreaks count="2" manualBreakCount="2">
    <brk id="36" max="21" man="1"/>
    <brk id="73"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102"/>
  <sheetViews>
    <sheetView view="pageBreakPreview" zoomScale="75" zoomScaleNormal="70" zoomScaleSheetLayoutView="75" workbookViewId="0">
      <pane xSplit="4" ySplit="13" topLeftCell="E77" activePane="bottomRight" state="frozen"/>
      <selection pane="topRight" activeCell="E1" sqref="E1"/>
      <selection pane="bottomLeft" activeCell="A16" sqref="A16"/>
      <selection pane="bottomRight" activeCell="K100" sqref="K100:P102"/>
    </sheetView>
  </sheetViews>
  <sheetFormatPr defaultColWidth="9.140625" defaultRowHeight="15.75"/>
  <cols>
    <col min="1" max="1" width="4.7109375" style="45" customWidth="1"/>
    <col min="2" max="2" width="55.7109375" style="46" customWidth="1"/>
    <col min="3" max="3" width="12.7109375" style="99" customWidth="1"/>
    <col min="4" max="4" width="10.7109375" style="45" customWidth="1"/>
    <col min="5" max="6" width="9.7109375" style="47" customWidth="1"/>
    <col min="7" max="7" width="9.7109375" style="76" customWidth="1"/>
    <col min="8" max="9" width="9.7109375" style="48" customWidth="1"/>
    <col min="10" max="10" width="9.7109375" style="77" customWidth="1"/>
    <col min="11" max="11" width="9.7109375" style="48" customWidth="1"/>
    <col min="12" max="12" width="12.7109375" style="48" customWidth="1"/>
    <col min="13" max="13" width="9.7109375" style="77" customWidth="1"/>
    <col min="14" max="14" width="9.7109375" style="48" customWidth="1"/>
    <col min="15" max="15" width="12.7109375" style="48" customWidth="1"/>
    <col min="16" max="16" width="9.7109375" style="77" customWidth="1"/>
    <col min="17" max="17" width="9.7109375" style="46" customWidth="1"/>
    <col min="18" max="16384" width="9.140625" style="46"/>
  </cols>
  <sheetData>
    <row r="1" spans="1:16" s="45" customFormat="1" ht="24.95" customHeight="1">
      <c r="A1" s="92"/>
      <c r="B1" s="92"/>
      <c r="C1" s="100"/>
      <c r="D1" s="400" t="s">
        <v>9</v>
      </c>
      <c r="E1" s="400"/>
      <c r="F1" s="400"/>
      <c r="G1" s="400"/>
      <c r="H1" s="400"/>
      <c r="I1" s="400"/>
      <c r="J1" s="400"/>
      <c r="K1" s="92"/>
      <c r="L1" s="92"/>
      <c r="M1" s="400"/>
      <c r="N1" s="400"/>
      <c r="O1" s="400"/>
      <c r="P1" s="400"/>
    </row>
    <row r="2" spans="1:16" s="45" customFormat="1" ht="39.950000000000003" customHeight="1">
      <c r="A2" s="405" t="s">
        <v>102</v>
      </c>
      <c r="B2" s="405"/>
      <c r="C2" s="405"/>
      <c r="D2" s="405"/>
      <c r="E2" s="405"/>
      <c r="F2" s="405"/>
      <c r="G2" s="405"/>
      <c r="H2" s="405"/>
      <c r="I2" s="405"/>
      <c r="J2" s="405"/>
      <c r="K2" s="405"/>
      <c r="L2" s="405"/>
      <c r="M2" s="405"/>
      <c r="N2" s="405"/>
      <c r="O2" s="405"/>
      <c r="P2" s="405"/>
    </row>
    <row r="3" spans="1:16" s="45" customFormat="1">
      <c r="A3" s="49"/>
      <c r="B3" s="49"/>
      <c r="C3" s="96"/>
      <c r="D3" s="50"/>
      <c r="E3" s="49"/>
      <c r="F3" s="49"/>
      <c r="G3" s="78"/>
      <c r="H3" s="49"/>
      <c r="I3" s="49"/>
      <c r="J3" s="78"/>
      <c r="K3" s="49"/>
      <c r="L3" s="49"/>
      <c r="M3" s="78"/>
      <c r="N3" s="49"/>
      <c r="O3" s="398" t="s">
        <v>76</v>
      </c>
      <c r="P3" s="398"/>
    </row>
    <row r="4" spans="1:16" s="51" customFormat="1">
      <c r="A4" s="406" t="s">
        <v>0</v>
      </c>
      <c r="B4" s="406" t="s">
        <v>77</v>
      </c>
      <c r="C4" s="409" t="s">
        <v>1</v>
      </c>
      <c r="D4" s="406" t="s">
        <v>78</v>
      </c>
      <c r="E4" s="402" t="s">
        <v>79</v>
      </c>
      <c r="F4" s="403"/>
      <c r="G4" s="403"/>
      <c r="H4" s="403"/>
      <c r="I4" s="403"/>
      <c r="J4" s="404"/>
      <c r="K4" s="402" t="s">
        <v>80</v>
      </c>
      <c r="L4" s="403"/>
      <c r="M4" s="403"/>
      <c r="N4" s="403"/>
      <c r="O4" s="403"/>
      <c r="P4" s="404"/>
    </row>
    <row r="5" spans="1:16" s="51" customFormat="1" ht="15.75" customHeight="1">
      <c r="A5" s="407"/>
      <c r="B5" s="407"/>
      <c r="C5" s="410"/>
      <c r="D5" s="407"/>
      <c r="E5" s="402" t="s">
        <v>106</v>
      </c>
      <c r="F5" s="403"/>
      <c r="G5" s="404"/>
      <c r="H5" s="402" t="s">
        <v>107</v>
      </c>
      <c r="I5" s="403"/>
      <c r="J5" s="404"/>
      <c r="K5" s="402" t="s">
        <v>106</v>
      </c>
      <c r="L5" s="403"/>
      <c r="M5" s="404"/>
      <c r="N5" s="402" t="s">
        <v>107</v>
      </c>
      <c r="O5" s="403"/>
      <c r="P5" s="404"/>
    </row>
    <row r="6" spans="1:16" s="51" customFormat="1">
      <c r="A6" s="408"/>
      <c r="B6" s="408"/>
      <c r="C6" s="411"/>
      <c r="D6" s="408"/>
      <c r="E6" s="52" t="s">
        <v>62</v>
      </c>
      <c r="F6" s="52" t="s">
        <v>63</v>
      </c>
      <c r="G6" s="79" t="s">
        <v>81</v>
      </c>
      <c r="H6" s="52" t="s">
        <v>62</v>
      </c>
      <c r="I6" s="52" t="s">
        <v>63</v>
      </c>
      <c r="J6" s="79" t="s">
        <v>81</v>
      </c>
      <c r="K6" s="52" t="s">
        <v>62</v>
      </c>
      <c r="L6" s="52" t="s">
        <v>82</v>
      </c>
      <c r="M6" s="79" t="s">
        <v>81</v>
      </c>
      <c r="N6" s="52" t="s">
        <v>62</v>
      </c>
      <c r="O6" s="52" t="s">
        <v>82</v>
      </c>
      <c r="P6" s="79" t="s">
        <v>81</v>
      </c>
    </row>
    <row r="7" spans="1:16" s="51" customFormat="1" ht="30" customHeight="1">
      <c r="A7" s="53"/>
      <c r="B7" s="54" t="s">
        <v>83</v>
      </c>
      <c r="C7" s="412">
        <f>SUM(C16,C23,C30,C37,C44,C52,C59,C67,C74,C84,C92)</f>
        <v>724.2600000000001</v>
      </c>
      <c r="D7" s="415">
        <f>SUM(D16,D23,D30,D37,D44,D52,D59,D67,D74,D84,D92)</f>
        <v>11</v>
      </c>
      <c r="E7" s="84">
        <f>SUM(E9:E13)</f>
        <v>0</v>
      </c>
      <c r="F7" s="84">
        <f t="shared" ref="F7:O7" si="0">SUM(F9:F13)</f>
        <v>22.400000000000002</v>
      </c>
      <c r="G7" s="56" t="str">
        <f>IF(E7=0,"-",F7/E7)</f>
        <v>-</v>
      </c>
      <c r="H7" s="84">
        <f>SUM(H9:H13)</f>
        <v>0</v>
      </c>
      <c r="I7" s="93">
        <f t="shared" si="0"/>
        <v>10.14</v>
      </c>
      <c r="J7" s="56" t="str">
        <f>IF(H7=0,"-",I7/H7)</f>
        <v>-</v>
      </c>
      <c r="K7" s="84">
        <f t="shared" si="0"/>
        <v>0</v>
      </c>
      <c r="L7" s="84">
        <f t="shared" si="0"/>
        <v>55.120000000000005</v>
      </c>
      <c r="M7" s="56" t="str">
        <f>IF(K7=0,"-",L7/K7)</f>
        <v>-</v>
      </c>
      <c r="N7" s="84">
        <f t="shared" si="0"/>
        <v>0</v>
      </c>
      <c r="O7" s="84">
        <f t="shared" si="0"/>
        <v>37.879999999999995</v>
      </c>
      <c r="P7" s="56" t="str">
        <f>IF(N7=0,"-",O7/N7)</f>
        <v>-</v>
      </c>
    </row>
    <row r="8" spans="1:16" s="51" customFormat="1">
      <c r="A8" s="53"/>
      <c r="B8" s="57" t="s">
        <v>10</v>
      </c>
      <c r="C8" s="413"/>
      <c r="D8" s="416"/>
      <c r="E8" s="58"/>
      <c r="F8" s="58"/>
      <c r="G8" s="80"/>
      <c r="H8" s="59"/>
      <c r="I8" s="59"/>
      <c r="J8" s="81"/>
      <c r="K8" s="59"/>
      <c r="L8" s="59"/>
      <c r="M8" s="81"/>
      <c r="N8" s="59"/>
      <c r="O8" s="59"/>
      <c r="P8" s="81"/>
    </row>
    <row r="9" spans="1:16" s="51" customFormat="1">
      <c r="A9" s="53"/>
      <c r="B9" s="60" t="s">
        <v>84</v>
      </c>
      <c r="C9" s="413"/>
      <c r="D9" s="416"/>
      <c r="E9" s="52">
        <f>SUM(E18,E25,E32,E39,E46,E54,E61,E69,E76,E86,E94,)</f>
        <v>0</v>
      </c>
      <c r="F9" s="52">
        <f>SUM(F18,F25,F32,F39,F46,F54,F61,F69,F76,F86,F94,)</f>
        <v>0</v>
      </c>
      <c r="G9" s="56" t="str">
        <f>IF(E9=0,"-",F9/E9)</f>
        <v>-</v>
      </c>
      <c r="H9" s="52">
        <f>SUM(H18,H25,H32,H39,H46,H54,H61,H69,H76,H86,H94,)</f>
        <v>0</v>
      </c>
      <c r="I9" s="52">
        <f>SUM(I18,I25,I32,I39,I46,I54,I61,I69,I76,I86,I94,)</f>
        <v>0</v>
      </c>
      <c r="J9" s="56" t="str">
        <f>IF(H9=0,"-",I9/H9)</f>
        <v>-</v>
      </c>
      <c r="K9" s="52">
        <f>SUM(K18,K25,K32,K39,K46,K54,K61,K69,K76,K86,K94,)</f>
        <v>0</v>
      </c>
      <c r="L9" s="52">
        <f>SUM(L18,L25,L32,L39,L46,L54,L61,L69,L76,L86,L94,)</f>
        <v>0</v>
      </c>
      <c r="M9" s="56" t="str">
        <f>IF(K9=0,"-",L9/K9)</f>
        <v>-</v>
      </c>
      <c r="N9" s="52">
        <f>SUM(N18,N25,N32,N39,N46,N54,N61,N69,N76,N86,N94,)</f>
        <v>0</v>
      </c>
      <c r="O9" s="52">
        <f>SUM(O18,O25,O32,O39,O46,O54,O61,O69,O76,O86,O94,)</f>
        <v>0</v>
      </c>
      <c r="P9" s="56" t="str">
        <f>IF(N9=0,"-",O9/N9)</f>
        <v>-</v>
      </c>
    </row>
    <row r="10" spans="1:16" s="51" customFormat="1">
      <c r="A10" s="53"/>
      <c r="B10" s="60" t="s">
        <v>85</v>
      </c>
      <c r="C10" s="413"/>
      <c r="D10" s="416"/>
      <c r="E10" s="52">
        <f>SUM(E19,E26,E33,E40,E47,E55,E62,E70,E77,E87,E95,E102)</f>
        <v>0</v>
      </c>
      <c r="F10" s="52">
        <f>SUM(F19,F26,F33,F40,F47,F55,F62,F70,F77,F87,F95,F102)</f>
        <v>20.3</v>
      </c>
      <c r="G10" s="56" t="str">
        <f>IF(E10=0,"-",F10/E10)</f>
        <v>-</v>
      </c>
      <c r="H10" s="52">
        <f>SUM(H19,H26,H33,H40,H47,H55,H62,H70,H77,H87,H95,H102)</f>
        <v>0</v>
      </c>
      <c r="I10" s="61">
        <f>SUM(I19,I26,I33,I40,I47,I55,I62,I70,I77,I87,I95,I102)</f>
        <v>10.14</v>
      </c>
      <c r="J10" s="56" t="str">
        <f>IF(H10=0,"-",I10/H10)</f>
        <v>-</v>
      </c>
      <c r="K10" s="52">
        <f>SUM(K19,K26,K33,K40,K47,K55,K62,K70,K77,K87,K95,K102)</f>
        <v>0</v>
      </c>
      <c r="L10" s="52">
        <f>SUM(L19,L26,L33,L40,L47,L55,L62,L70,L77,L87,L95,L102)</f>
        <v>31.22</v>
      </c>
      <c r="M10" s="56" t="str">
        <f>IF(K10=0,"-",L10/K10)</f>
        <v>-</v>
      </c>
      <c r="N10" s="52">
        <f>SUM(N19,N26,N33,N40,N47,N55,N62,N70,N77,N87,N95,N102)</f>
        <v>0</v>
      </c>
      <c r="O10" s="61">
        <f>SUM(O19,O26,O33,O40,O47,O55,O62,O70,O77,O87,O95,O102)</f>
        <v>25.58</v>
      </c>
      <c r="P10" s="56" t="str">
        <f>IF(N10=0,"-",O10/N10)</f>
        <v>-</v>
      </c>
    </row>
    <row r="11" spans="1:16" s="51" customFormat="1">
      <c r="A11" s="53"/>
      <c r="B11" s="60" t="s">
        <v>86</v>
      </c>
      <c r="C11" s="413"/>
      <c r="D11" s="416"/>
      <c r="E11" s="52">
        <f t="shared" ref="E11:F13" si="1">SUM(E20,E27,E34,E41,E48,E56,E63,E71,E78,E88,E96,)</f>
        <v>0</v>
      </c>
      <c r="F11" s="52">
        <f t="shared" si="1"/>
        <v>0</v>
      </c>
      <c r="G11" s="56" t="str">
        <f>IF(E11=0,"-",F11/E11)</f>
        <v>-</v>
      </c>
      <c r="H11" s="52">
        <f t="shared" ref="H11:I13" si="2">SUM(H20,H27,H34,H41,H48,H56,H63,H71,H78,H88,H96,)</f>
        <v>0</v>
      </c>
      <c r="I11" s="52">
        <f t="shared" si="2"/>
        <v>0</v>
      </c>
      <c r="J11" s="56" t="str">
        <f>IF(H11=0,"-",I11/H11)</f>
        <v>-</v>
      </c>
      <c r="K11" s="52">
        <f t="shared" ref="K11:L13" si="3">SUM(K20,K27,K34,K41,K48,K56,K63,K71,K78,K88,K96,)</f>
        <v>0</v>
      </c>
      <c r="L11" s="52">
        <f t="shared" si="3"/>
        <v>0</v>
      </c>
      <c r="M11" s="56" t="str">
        <f>IF(K11=0,"-",L11/K11)</f>
        <v>-</v>
      </c>
      <c r="N11" s="52">
        <f t="shared" ref="N11:O13" si="4">SUM(N20,N27,N34,N41,N48,N56,N63,N71,N78,N88,N96,)</f>
        <v>0</v>
      </c>
      <c r="O11" s="52">
        <f t="shared" si="4"/>
        <v>0</v>
      </c>
      <c r="P11" s="56" t="str">
        <f>IF(N11=0,"-",O11/N11)</f>
        <v>-</v>
      </c>
    </row>
    <row r="12" spans="1:16" s="51" customFormat="1">
      <c r="A12" s="53"/>
      <c r="B12" s="60" t="s">
        <v>87</v>
      </c>
      <c r="C12" s="413"/>
      <c r="D12" s="416"/>
      <c r="E12" s="52">
        <f t="shared" si="1"/>
        <v>0</v>
      </c>
      <c r="F12" s="52">
        <f t="shared" si="1"/>
        <v>2.1</v>
      </c>
      <c r="G12" s="56" t="str">
        <f>IF(E12=0,"-",F12/E12)</f>
        <v>-</v>
      </c>
      <c r="H12" s="52">
        <f t="shared" si="2"/>
        <v>0</v>
      </c>
      <c r="I12" s="52">
        <f t="shared" si="2"/>
        <v>0</v>
      </c>
      <c r="J12" s="56" t="str">
        <f>IF(H12=0,"-",I12/H12)</f>
        <v>-</v>
      </c>
      <c r="K12" s="52">
        <f t="shared" si="3"/>
        <v>0</v>
      </c>
      <c r="L12" s="52">
        <f t="shared" si="3"/>
        <v>23.900000000000002</v>
      </c>
      <c r="M12" s="56" t="str">
        <f>IF(K12=0,"-",L12/K12)</f>
        <v>-</v>
      </c>
      <c r="N12" s="52">
        <f t="shared" si="4"/>
        <v>0</v>
      </c>
      <c r="O12" s="52">
        <f t="shared" si="4"/>
        <v>12.3</v>
      </c>
      <c r="P12" s="56" t="str">
        <f>IF(N12=0,"-",O12/N12)</f>
        <v>-</v>
      </c>
    </row>
    <row r="13" spans="1:16" s="51" customFormat="1" ht="28.5">
      <c r="A13" s="53"/>
      <c r="B13" s="91" t="s">
        <v>88</v>
      </c>
      <c r="C13" s="414"/>
      <c r="D13" s="417"/>
      <c r="E13" s="52">
        <f t="shared" si="1"/>
        <v>0</v>
      </c>
      <c r="F13" s="52">
        <f t="shared" si="1"/>
        <v>0</v>
      </c>
      <c r="G13" s="56" t="str">
        <f>IF(E13=0,"-",F13/E13)</f>
        <v>-</v>
      </c>
      <c r="H13" s="52">
        <f t="shared" si="2"/>
        <v>0</v>
      </c>
      <c r="I13" s="52">
        <f t="shared" si="2"/>
        <v>0</v>
      </c>
      <c r="J13" s="56" t="str">
        <f>IF(H13=0,"-",I13/H13)</f>
        <v>-</v>
      </c>
      <c r="K13" s="52">
        <f t="shared" si="3"/>
        <v>0</v>
      </c>
      <c r="L13" s="52">
        <f t="shared" si="3"/>
        <v>0</v>
      </c>
      <c r="M13" s="56" t="str">
        <f>IF(K13=0,"-",L13/K13)</f>
        <v>-</v>
      </c>
      <c r="N13" s="52">
        <f t="shared" si="4"/>
        <v>0</v>
      </c>
      <c r="O13" s="52">
        <f t="shared" si="4"/>
        <v>0</v>
      </c>
      <c r="P13" s="56" t="str">
        <f>IF(N13=0,"-",O13/N13)</f>
        <v>-</v>
      </c>
    </row>
    <row r="14" spans="1:16" s="51" customFormat="1">
      <c r="A14" s="53"/>
      <c r="B14" s="57" t="s">
        <v>89</v>
      </c>
      <c r="C14" s="97"/>
      <c r="D14" s="62"/>
      <c r="E14" s="58"/>
      <c r="F14" s="58"/>
      <c r="G14" s="82"/>
      <c r="H14" s="63"/>
      <c r="I14" s="63"/>
      <c r="J14" s="83"/>
      <c r="K14" s="63"/>
      <c r="L14" s="63"/>
      <c r="M14" s="83"/>
      <c r="N14" s="63"/>
      <c r="O14" s="63"/>
      <c r="P14" s="83"/>
    </row>
    <row r="15" spans="1:16" s="51" customFormat="1">
      <c r="A15" s="424" t="s">
        <v>90</v>
      </c>
      <c r="B15" s="425"/>
      <c r="C15" s="425"/>
      <c r="D15" s="425"/>
      <c r="E15" s="425"/>
      <c r="F15" s="425"/>
      <c r="G15" s="425"/>
      <c r="H15" s="425"/>
      <c r="I15" s="425"/>
      <c r="J15" s="425"/>
      <c r="K15" s="425"/>
      <c r="L15" s="425"/>
      <c r="M15" s="425"/>
      <c r="N15" s="425"/>
      <c r="O15" s="425"/>
      <c r="P15" s="426"/>
    </row>
    <row r="16" spans="1:16" s="51" customFormat="1" ht="24.95" customHeight="1">
      <c r="A16" s="64"/>
      <c r="B16" s="65" t="s">
        <v>91</v>
      </c>
      <c r="C16" s="418">
        <v>106.5</v>
      </c>
      <c r="D16" s="421">
        <v>1</v>
      </c>
      <c r="E16" s="84">
        <f>SUM(E18:E22)</f>
        <v>0</v>
      </c>
      <c r="F16" s="84">
        <f t="shared" ref="F16:O16" si="5">SUM(F18:F22)</f>
        <v>0</v>
      </c>
      <c r="G16" s="56" t="str">
        <f>IF(E16=0,"-",F16/E16)</f>
        <v>-</v>
      </c>
      <c r="H16" s="84">
        <f>SUM(H18:H22)</f>
        <v>0</v>
      </c>
      <c r="I16" s="84">
        <f t="shared" si="5"/>
        <v>0</v>
      </c>
      <c r="J16" s="56" t="str">
        <f>IF(H16=0,"-",I16/H16)</f>
        <v>-</v>
      </c>
      <c r="K16" s="84">
        <f t="shared" si="5"/>
        <v>0</v>
      </c>
      <c r="L16" s="84">
        <f t="shared" si="5"/>
        <v>0</v>
      </c>
      <c r="M16" s="56" t="str">
        <f>IF(K16=0,"-",L16/K16)</f>
        <v>-</v>
      </c>
      <c r="N16" s="84">
        <f t="shared" si="5"/>
        <v>0</v>
      </c>
      <c r="O16" s="84">
        <f t="shared" si="5"/>
        <v>0</v>
      </c>
      <c r="P16" s="56" t="str">
        <f>IF(N16=0,"-",O16/N16)</f>
        <v>-</v>
      </c>
    </row>
    <row r="17" spans="1:16" s="51" customFormat="1">
      <c r="A17" s="64"/>
      <c r="B17" s="66" t="s">
        <v>10</v>
      </c>
      <c r="C17" s="419"/>
      <c r="D17" s="422"/>
      <c r="E17" s="63"/>
      <c r="F17" s="63"/>
      <c r="G17" s="83"/>
      <c r="H17" s="73"/>
      <c r="I17" s="73"/>
      <c r="J17" s="85"/>
      <c r="K17" s="73"/>
      <c r="L17" s="73"/>
      <c r="M17" s="86"/>
      <c r="N17" s="73"/>
      <c r="O17" s="73"/>
      <c r="P17" s="85"/>
    </row>
    <row r="18" spans="1:16" s="51" customFormat="1">
      <c r="A18" s="64"/>
      <c r="B18" s="67" t="s">
        <v>84</v>
      </c>
      <c r="C18" s="419"/>
      <c r="D18" s="422"/>
      <c r="E18" s="63"/>
      <c r="F18" s="63"/>
      <c r="G18" s="68" t="str">
        <f t="shared" ref="G18:G23" si="6">IF(E18=0,"-",F18/E18)</f>
        <v>-</v>
      </c>
      <c r="H18" s="73"/>
      <c r="I18" s="73"/>
      <c r="J18" s="68" t="str">
        <f t="shared" ref="J18:J23" si="7">IF(H18=0,"-",I18/H18)</f>
        <v>-</v>
      </c>
      <c r="K18" s="73"/>
      <c r="L18" s="73"/>
      <c r="M18" s="68" t="str">
        <f t="shared" ref="M18:M23" si="8">IF(K18=0,"-",L18/K18)</f>
        <v>-</v>
      </c>
      <c r="N18" s="73"/>
      <c r="O18" s="73"/>
      <c r="P18" s="68" t="str">
        <f t="shared" ref="P18:P23" si="9">IF(N18=0,"-",O18/N18)</f>
        <v>-</v>
      </c>
    </row>
    <row r="19" spans="1:16" s="51" customFormat="1">
      <c r="A19" s="64"/>
      <c r="B19" s="67" t="s">
        <v>85</v>
      </c>
      <c r="C19" s="419"/>
      <c r="D19" s="422"/>
      <c r="E19" s="63"/>
      <c r="F19" s="63"/>
      <c r="G19" s="68" t="str">
        <f t="shared" si="6"/>
        <v>-</v>
      </c>
      <c r="H19" s="73"/>
      <c r="I19" s="73"/>
      <c r="J19" s="68" t="str">
        <f t="shared" si="7"/>
        <v>-</v>
      </c>
      <c r="K19" s="73"/>
      <c r="L19" s="73"/>
      <c r="M19" s="68" t="str">
        <f t="shared" si="8"/>
        <v>-</v>
      </c>
      <c r="N19" s="73"/>
      <c r="O19" s="73"/>
      <c r="P19" s="68" t="str">
        <f t="shared" si="9"/>
        <v>-</v>
      </c>
    </row>
    <row r="20" spans="1:16" s="51" customFormat="1">
      <c r="A20" s="64"/>
      <c r="B20" s="67" t="s">
        <v>86</v>
      </c>
      <c r="C20" s="419"/>
      <c r="D20" s="422"/>
      <c r="E20" s="63"/>
      <c r="F20" s="63"/>
      <c r="G20" s="68" t="str">
        <f t="shared" si="6"/>
        <v>-</v>
      </c>
      <c r="H20" s="73"/>
      <c r="I20" s="73"/>
      <c r="J20" s="68" t="str">
        <f t="shared" si="7"/>
        <v>-</v>
      </c>
      <c r="K20" s="73"/>
      <c r="L20" s="73"/>
      <c r="M20" s="68" t="str">
        <f t="shared" si="8"/>
        <v>-</v>
      </c>
      <c r="N20" s="73"/>
      <c r="O20" s="73"/>
      <c r="P20" s="68" t="str">
        <f t="shared" si="9"/>
        <v>-</v>
      </c>
    </row>
    <row r="21" spans="1:16">
      <c r="A21" s="69"/>
      <c r="B21" s="67" t="s">
        <v>87</v>
      </c>
      <c r="C21" s="419"/>
      <c r="D21" s="422"/>
      <c r="E21" s="70"/>
      <c r="F21" s="70"/>
      <c r="G21" s="68" t="str">
        <f t="shared" si="6"/>
        <v>-</v>
      </c>
      <c r="H21" s="71"/>
      <c r="I21" s="71"/>
      <c r="J21" s="68" t="str">
        <f t="shared" si="7"/>
        <v>-</v>
      </c>
      <c r="K21" s="71"/>
      <c r="L21" s="71"/>
      <c r="M21" s="68" t="str">
        <f t="shared" si="8"/>
        <v>-</v>
      </c>
      <c r="N21" s="71"/>
      <c r="O21" s="71"/>
      <c r="P21" s="68" t="str">
        <f t="shared" si="9"/>
        <v>-</v>
      </c>
    </row>
    <row r="22" spans="1:16">
      <c r="A22" s="69"/>
      <c r="B22" s="67" t="s">
        <v>88</v>
      </c>
      <c r="C22" s="420"/>
      <c r="D22" s="423"/>
      <c r="E22" s="70"/>
      <c r="F22" s="70"/>
      <c r="G22" s="68" t="str">
        <f t="shared" si="6"/>
        <v>-</v>
      </c>
      <c r="H22" s="70"/>
      <c r="I22" s="70"/>
      <c r="J22" s="68" t="str">
        <f t="shared" si="7"/>
        <v>-</v>
      </c>
      <c r="K22" s="70"/>
      <c r="L22" s="70"/>
      <c r="M22" s="68" t="str">
        <f t="shared" si="8"/>
        <v>-</v>
      </c>
      <c r="N22" s="70"/>
      <c r="O22" s="70"/>
      <c r="P22" s="68" t="str">
        <f t="shared" si="9"/>
        <v>-</v>
      </c>
    </row>
    <row r="23" spans="1:16" ht="24.95" customHeight="1">
      <c r="A23" s="69"/>
      <c r="B23" s="72" t="s">
        <v>26</v>
      </c>
      <c r="C23" s="418">
        <v>101.3</v>
      </c>
      <c r="D23" s="421">
        <v>1</v>
      </c>
      <c r="E23" s="84">
        <f>SUM(E25:E29)</f>
        <v>0</v>
      </c>
      <c r="F23" s="84">
        <f t="shared" ref="F23:O23" si="10">SUM(F25:F29)</f>
        <v>0</v>
      </c>
      <c r="G23" s="56" t="str">
        <f t="shared" si="6"/>
        <v>-</v>
      </c>
      <c r="H23" s="84">
        <f>SUM(H25:H29)</f>
        <v>0</v>
      </c>
      <c r="I23" s="84">
        <f t="shared" si="10"/>
        <v>0</v>
      </c>
      <c r="J23" s="56" t="str">
        <f t="shared" si="7"/>
        <v>-</v>
      </c>
      <c r="K23" s="84">
        <f t="shared" si="10"/>
        <v>0</v>
      </c>
      <c r="L23" s="84">
        <f t="shared" si="10"/>
        <v>0</v>
      </c>
      <c r="M23" s="56" t="str">
        <f t="shared" si="8"/>
        <v>-</v>
      </c>
      <c r="N23" s="84">
        <f t="shared" si="10"/>
        <v>0</v>
      </c>
      <c r="O23" s="84">
        <f t="shared" si="10"/>
        <v>0</v>
      </c>
      <c r="P23" s="56" t="str">
        <f t="shared" si="9"/>
        <v>-</v>
      </c>
    </row>
    <row r="24" spans="1:16">
      <c r="A24" s="69"/>
      <c r="B24" s="66" t="s">
        <v>10</v>
      </c>
      <c r="C24" s="419"/>
      <c r="D24" s="422"/>
      <c r="E24" s="70"/>
      <c r="F24" s="70"/>
      <c r="G24" s="87"/>
      <c r="H24" s="71"/>
      <c r="I24" s="71"/>
      <c r="J24" s="88"/>
      <c r="K24" s="71"/>
      <c r="L24" s="71"/>
      <c r="M24" s="88"/>
      <c r="N24" s="71"/>
      <c r="O24" s="71"/>
      <c r="P24" s="88"/>
    </row>
    <row r="25" spans="1:16">
      <c r="A25" s="69"/>
      <c r="B25" s="67" t="s">
        <v>84</v>
      </c>
      <c r="C25" s="419"/>
      <c r="D25" s="422"/>
      <c r="E25" s="63"/>
      <c r="F25" s="63"/>
      <c r="G25" s="68" t="str">
        <f t="shared" ref="G25:G30" si="11">IF(E25=0,"-",F25/E25)</f>
        <v>-</v>
      </c>
      <c r="H25" s="73"/>
      <c r="I25" s="73"/>
      <c r="J25" s="68" t="str">
        <f t="shared" ref="J25:J30" si="12">IF(H25=0,"-",I25/H25)</f>
        <v>-</v>
      </c>
      <c r="K25" s="73"/>
      <c r="L25" s="73"/>
      <c r="M25" s="68" t="str">
        <f t="shared" ref="M25:M30" si="13">IF(K25=0,"-",L25/K25)</f>
        <v>-</v>
      </c>
      <c r="N25" s="73"/>
      <c r="O25" s="73"/>
      <c r="P25" s="68" t="str">
        <f t="shared" ref="P25:P30" si="14">IF(N25=0,"-",O25/N25)</f>
        <v>-</v>
      </c>
    </row>
    <row r="26" spans="1:16">
      <c r="A26" s="69"/>
      <c r="B26" s="67" t="s">
        <v>85</v>
      </c>
      <c r="C26" s="419"/>
      <c r="D26" s="422"/>
      <c r="E26" s="63"/>
      <c r="F26" s="63"/>
      <c r="G26" s="68" t="str">
        <f t="shared" si="11"/>
        <v>-</v>
      </c>
      <c r="H26" s="73"/>
      <c r="I26" s="73"/>
      <c r="J26" s="68" t="str">
        <f t="shared" si="12"/>
        <v>-</v>
      </c>
      <c r="K26" s="73"/>
      <c r="L26" s="73"/>
      <c r="M26" s="68" t="str">
        <f t="shared" si="13"/>
        <v>-</v>
      </c>
      <c r="N26" s="73"/>
      <c r="O26" s="73"/>
      <c r="P26" s="68" t="str">
        <f t="shared" si="14"/>
        <v>-</v>
      </c>
    </row>
    <row r="27" spans="1:16">
      <c r="A27" s="69"/>
      <c r="B27" s="67" t="s">
        <v>86</v>
      </c>
      <c r="C27" s="419"/>
      <c r="D27" s="422"/>
      <c r="E27" s="63"/>
      <c r="F27" s="63"/>
      <c r="G27" s="68" t="str">
        <f t="shared" si="11"/>
        <v>-</v>
      </c>
      <c r="H27" s="73"/>
      <c r="I27" s="73"/>
      <c r="J27" s="68" t="str">
        <f t="shared" si="12"/>
        <v>-</v>
      </c>
      <c r="K27" s="73"/>
      <c r="L27" s="73"/>
      <c r="M27" s="68" t="str">
        <f t="shared" si="13"/>
        <v>-</v>
      </c>
      <c r="N27" s="73"/>
      <c r="O27" s="73"/>
      <c r="P27" s="68" t="str">
        <f t="shared" si="14"/>
        <v>-</v>
      </c>
    </row>
    <row r="28" spans="1:16">
      <c r="A28" s="69"/>
      <c r="B28" s="67" t="s">
        <v>87</v>
      </c>
      <c r="C28" s="419"/>
      <c r="D28" s="422"/>
      <c r="E28" s="70"/>
      <c r="F28" s="70"/>
      <c r="G28" s="68" t="str">
        <f t="shared" si="11"/>
        <v>-</v>
      </c>
      <c r="H28" s="71"/>
      <c r="I28" s="71"/>
      <c r="J28" s="68" t="str">
        <f t="shared" si="12"/>
        <v>-</v>
      </c>
      <c r="K28" s="71"/>
      <c r="L28" s="71"/>
      <c r="M28" s="68" t="str">
        <f t="shared" si="13"/>
        <v>-</v>
      </c>
      <c r="N28" s="71"/>
      <c r="O28" s="71"/>
      <c r="P28" s="68" t="str">
        <f t="shared" si="14"/>
        <v>-</v>
      </c>
    </row>
    <row r="29" spans="1:16">
      <c r="A29" s="69"/>
      <c r="B29" s="67" t="s">
        <v>88</v>
      </c>
      <c r="C29" s="420"/>
      <c r="D29" s="423"/>
      <c r="E29" s="70"/>
      <c r="F29" s="70"/>
      <c r="G29" s="68" t="str">
        <f t="shared" si="11"/>
        <v>-</v>
      </c>
      <c r="H29" s="70"/>
      <c r="I29" s="70"/>
      <c r="J29" s="68" t="str">
        <f t="shared" si="12"/>
        <v>-</v>
      </c>
      <c r="K29" s="70"/>
      <c r="L29" s="70"/>
      <c r="M29" s="68" t="str">
        <f t="shared" si="13"/>
        <v>-</v>
      </c>
      <c r="N29" s="70"/>
      <c r="O29" s="70"/>
      <c r="P29" s="68" t="str">
        <f t="shared" si="14"/>
        <v>-</v>
      </c>
    </row>
    <row r="30" spans="1:16" ht="30" customHeight="1">
      <c r="A30" s="69"/>
      <c r="B30" s="72" t="s">
        <v>99</v>
      </c>
      <c r="C30" s="418">
        <v>232.9</v>
      </c>
      <c r="D30" s="421">
        <v>1</v>
      </c>
      <c r="E30" s="84">
        <f>SUM(E32:E36)</f>
        <v>0</v>
      </c>
      <c r="F30" s="84">
        <f t="shared" ref="F30:O30" si="15">SUM(F32:F36)</f>
        <v>9.8000000000000007</v>
      </c>
      <c r="G30" s="56" t="str">
        <f t="shared" si="11"/>
        <v>-</v>
      </c>
      <c r="H30" s="84">
        <f>SUM(H32:H36)</f>
        <v>0</v>
      </c>
      <c r="I30" s="84">
        <f t="shared" si="15"/>
        <v>8.17</v>
      </c>
      <c r="J30" s="56" t="str">
        <f t="shared" si="12"/>
        <v>-</v>
      </c>
      <c r="K30" s="84">
        <f t="shared" si="15"/>
        <v>0</v>
      </c>
      <c r="L30" s="84">
        <f t="shared" si="15"/>
        <v>35.92</v>
      </c>
      <c r="M30" s="56" t="str">
        <f t="shared" si="13"/>
        <v>-</v>
      </c>
      <c r="N30" s="84">
        <f t="shared" si="15"/>
        <v>0</v>
      </c>
      <c r="O30" s="84">
        <f t="shared" si="15"/>
        <v>26.08</v>
      </c>
      <c r="P30" s="56" t="str">
        <f t="shared" si="14"/>
        <v>-</v>
      </c>
    </row>
    <row r="31" spans="1:16">
      <c r="A31" s="69"/>
      <c r="B31" s="66" t="s">
        <v>10</v>
      </c>
      <c r="C31" s="419"/>
      <c r="D31" s="422"/>
      <c r="E31" s="70"/>
      <c r="F31" s="70"/>
      <c r="G31" s="87"/>
      <c r="H31" s="71"/>
      <c r="I31" s="71"/>
      <c r="J31" s="88"/>
      <c r="K31" s="71"/>
      <c r="L31" s="71"/>
      <c r="M31" s="88"/>
      <c r="N31" s="71"/>
      <c r="O31" s="71"/>
      <c r="P31" s="88"/>
    </row>
    <row r="32" spans="1:16">
      <c r="A32" s="69"/>
      <c r="B32" s="67" t="s">
        <v>84</v>
      </c>
      <c r="C32" s="419"/>
      <c r="D32" s="422"/>
      <c r="E32" s="63"/>
      <c r="F32" s="63"/>
      <c r="G32" s="68" t="str">
        <f t="shared" ref="G32:G37" si="16">IF(E32=0,"-",F32/E32)</f>
        <v>-</v>
      </c>
      <c r="H32" s="73"/>
      <c r="I32" s="73"/>
      <c r="J32" s="68" t="str">
        <f t="shared" ref="J32:J37" si="17">IF(H32=0,"-",I32/H32)</f>
        <v>-</v>
      </c>
      <c r="K32" s="73"/>
      <c r="L32" s="73"/>
      <c r="M32" s="68" t="str">
        <f t="shared" ref="M32:M37" si="18">IF(K32=0,"-",L32/K32)</f>
        <v>-</v>
      </c>
      <c r="N32" s="73"/>
      <c r="O32" s="73"/>
      <c r="P32" s="68" t="str">
        <f t="shared" ref="P32:P37" si="19">IF(N32=0,"-",O32/N32)</f>
        <v>-</v>
      </c>
    </row>
    <row r="33" spans="1:16">
      <c r="A33" s="69"/>
      <c r="B33" s="67" t="s">
        <v>85</v>
      </c>
      <c r="C33" s="419"/>
      <c r="D33" s="422"/>
      <c r="E33" s="63"/>
      <c r="F33" s="63">
        <v>9.8000000000000007</v>
      </c>
      <c r="G33" s="68" t="str">
        <f t="shared" si="16"/>
        <v>-</v>
      </c>
      <c r="H33" s="73"/>
      <c r="I33" s="89">
        <v>8.17</v>
      </c>
      <c r="J33" s="68" t="str">
        <f t="shared" si="17"/>
        <v>-</v>
      </c>
      <c r="K33" s="73"/>
      <c r="L33" s="73">
        <f>9.84+7.28</f>
        <v>17.12</v>
      </c>
      <c r="M33" s="68" t="str">
        <f t="shared" si="18"/>
        <v>-</v>
      </c>
      <c r="N33" s="73"/>
      <c r="O33" s="73">
        <f>7.28+4.9+4.9</f>
        <v>17.079999999999998</v>
      </c>
      <c r="P33" s="68" t="str">
        <f t="shared" si="19"/>
        <v>-</v>
      </c>
    </row>
    <row r="34" spans="1:16">
      <c r="A34" s="69"/>
      <c r="B34" s="67" t="s">
        <v>86</v>
      </c>
      <c r="C34" s="419"/>
      <c r="D34" s="422"/>
      <c r="E34" s="63"/>
      <c r="F34" s="63"/>
      <c r="G34" s="68" t="str">
        <f t="shared" si="16"/>
        <v>-</v>
      </c>
      <c r="H34" s="73"/>
      <c r="I34" s="73"/>
      <c r="J34" s="68" t="str">
        <f t="shared" si="17"/>
        <v>-</v>
      </c>
      <c r="K34" s="73"/>
      <c r="L34" s="73"/>
      <c r="M34" s="68" t="str">
        <f t="shared" si="18"/>
        <v>-</v>
      </c>
      <c r="N34" s="73"/>
      <c r="O34" s="73"/>
      <c r="P34" s="68" t="str">
        <f t="shared" si="19"/>
        <v>-</v>
      </c>
    </row>
    <row r="35" spans="1:16">
      <c r="A35" s="69"/>
      <c r="B35" s="67" t="s">
        <v>87</v>
      </c>
      <c r="C35" s="419"/>
      <c r="D35" s="422"/>
      <c r="E35" s="70"/>
      <c r="F35" s="70"/>
      <c r="G35" s="68" t="str">
        <f t="shared" si="16"/>
        <v>-</v>
      </c>
      <c r="H35" s="71"/>
      <c r="I35" s="71"/>
      <c r="J35" s="68" t="str">
        <f t="shared" si="17"/>
        <v>-</v>
      </c>
      <c r="K35" s="73"/>
      <c r="L35" s="73">
        <f>9+9.8</f>
        <v>18.8</v>
      </c>
      <c r="M35" s="68" t="str">
        <f t="shared" si="18"/>
        <v>-</v>
      </c>
      <c r="N35" s="71"/>
      <c r="O35" s="71">
        <f>9</f>
        <v>9</v>
      </c>
      <c r="P35" s="68" t="str">
        <f t="shared" si="19"/>
        <v>-</v>
      </c>
    </row>
    <row r="36" spans="1:16">
      <c r="A36" s="69"/>
      <c r="B36" s="67" t="s">
        <v>88</v>
      </c>
      <c r="C36" s="420"/>
      <c r="D36" s="423"/>
      <c r="E36" s="70"/>
      <c r="F36" s="70"/>
      <c r="G36" s="68" t="str">
        <f t="shared" si="16"/>
        <v>-</v>
      </c>
      <c r="H36" s="70"/>
      <c r="I36" s="70"/>
      <c r="J36" s="68" t="str">
        <f t="shared" si="17"/>
        <v>-</v>
      </c>
      <c r="K36" s="70"/>
      <c r="L36" s="70"/>
      <c r="M36" s="68" t="str">
        <f t="shared" si="18"/>
        <v>-</v>
      </c>
      <c r="N36" s="70"/>
      <c r="O36" s="70"/>
      <c r="P36" s="68" t="str">
        <f t="shared" si="19"/>
        <v>-</v>
      </c>
    </row>
    <row r="37" spans="1:16" ht="30" customHeight="1">
      <c r="A37" s="69"/>
      <c r="B37" s="74" t="s">
        <v>20</v>
      </c>
      <c r="C37" s="418">
        <v>24.5</v>
      </c>
      <c r="D37" s="421">
        <v>1</v>
      </c>
      <c r="E37" s="84">
        <f>SUM(E39:E43)</f>
        <v>0</v>
      </c>
      <c r="F37" s="84">
        <f t="shared" ref="F37:O37" si="20">SUM(F39:F43)</f>
        <v>0</v>
      </c>
      <c r="G37" s="56" t="str">
        <f t="shared" si="16"/>
        <v>-</v>
      </c>
      <c r="H37" s="84">
        <f>SUM(H39:H43)</f>
        <v>0</v>
      </c>
      <c r="I37" s="84">
        <f t="shared" si="20"/>
        <v>0</v>
      </c>
      <c r="J37" s="56" t="str">
        <f t="shared" si="17"/>
        <v>-</v>
      </c>
      <c r="K37" s="84">
        <f t="shared" si="20"/>
        <v>0</v>
      </c>
      <c r="L37" s="84">
        <f t="shared" si="20"/>
        <v>3</v>
      </c>
      <c r="M37" s="56" t="str">
        <f t="shared" si="18"/>
        <v>-</v>
      </c>
      <c r="N37" s="84">
        <f t="shared" si="20"/>
        <v>0</v>
      </c>
      <c r="O37" s="84">
        <f t="shared" si="20"/>
        <v>3</v>
      </c>
      <c r="P37" s="56" t="str">
        <f t="shared" si="19"/>
        <v>-</v>
      </c>
    </row>
    <row r="38" spans="1:16">
      <c r="A38" s="69"/>
      <c r="B38" s="66" t="s">
        <v>10</v>
      </c>
      <c r="C38" s="419"/>
      <c r="D38" s="422"/>
      <c r="E38" s="70"/>
      <c r="F38" s="70"/>
      <c r="G38" s="87"/>
      <c r="H38" s="71"/>
      <c r="I38" s="71"/>
      <c r="J38" s="88"/>
      <c r="K38" s="71"/>
      <c r="L38" s="71"/>
      <c r="M38" s="88"/>
      <c r="N38" s="71"/>
      <c r="O38" s="71"/>
      <c r="P38" s="88"/>
    </row>
    <row r="39" spans="1:16">
      <c r="A39" s="69"/>
      <c r="B39" s="67" t="s">
        <v>84</v>
      </c>
      <c r="C39" s="419"/>
      <c r="D39" s="422"/>
      <c r="E39" s="63"/>
      <c r="F39" s="63"/>
      <c r="G39" s="68" t="str">
        <f t="shared" ref="G39:G44" si="21">IF(E39=0,"-",F39/E39)</f>
        <v>-</v>
      </c>
      <c r="H39" s="73"/>
      <c r="I39" s="73"/>
      <c r="J39" s="68" t="str">
        <f t="shared" ref="J39:J44" si="22">IF(H39=0,"-",I39/H39)</f>
        <v>-</v>
      </c>
      <c r="K39" s="73"/>
      <c r="L39" s="73"/>
      <c r="M39" s="68" t="str">
        <f t="shared" ref="M39:M44" si="23">IF(K39=0,"-",L39/K39)</f>
        <v>-</v>
      </c>
      <c r="N39" s="73"/>
      <c r="O39" s="73"/>
      <c r="P39" s="68" t="str">
        <f t="shared" ref="P39:P44" si="24">IF(N39=0,"-",O39/N39)</f>
        <v>-</v>
      </c>
    </row>
    <row r="40" spans="1:16">
      <c r="A40" s="69"/>
      <c r="B40" s="67" t="s">
        <v>85</v>
      </c>
      <c r="C40" s="419"/>
      <c r="D40" s="422"/>
      <c r="E40" s="63"/>
      <c r="F40" s="63"/>
      <c r="G40" s="68" t="str">
        <f t="shared" si="21"/>
        <v>-</v>
      </c>
      <c r="H40" s="73"/>
      <c r="I40" s="73"/>
      <c r="J40" s="68" t="str">
        <f t="shared" si="22"/>
        <v>-</v>
      </c>
      <c r="K40" s="73"/>
      <c r="L40" s="73"/>
      <c r="M40" s="68" t="str">
        <f t="shared" si="23"/>
        <v>-</v>
      </c>
      <c r="N40" s="73"/>
      <c r="O40" s="73"/>
      <c r="P40" s="68" t="str">
        <f t="shared" si="24"/>
        <v>-</v>
      </c>
    </row>
    <row r="41" spans="1:16">
      <c r="A41" s="69"/>
      <c r="B41" s="67" t="s">
        <v>86</v>
      </c>
      <c r="C41" s="419"/>
      <c r="D41" s="422"/>
      <c r="E41" s="63"/>
      <c r="F41" s="63"/>
      <c r="G41" s="68" t="str">
        <f t="shared" si="21"/>
        <v>-</v>
      </c>
      <c r="H41" s="73"/>
      <c r="I41" s="73"/>
      <c r="J41" s="68" t="str">
        <f t="shared" si="22"/>
        <v>-</v>
      </c>
      <c r="K41" s="73"/>
      <c r="L41" s="73"/>
      <c r="M41" s="68" t="str">
        <f t="shared" si="23"/>
        <v>-</v>
      </c>
      <c r="N41" s="73"/>
      <c r="O41" s="73"/>
      <c r="P41" s="68" t="str">
        <f t="shared" si="24"/>
        <v>-</v>
      </c>
    </row>
    <row r="42" spans="1:16">
      <c r="A42" s="69"/>
      <c r="B42" s="67" t="s">
        <v>87</v>
      </c>
      <c r="C42" s="419"/>
      <c r="D42" s="422"/>
      <c r="E42" s="70"/>
      <c r="F42" s="70"/>
      <c r="G42" s="68" t="str">
        <f t="shared" si="21"/>
        <v>-</v>
      </c>
      <c r="H42" s="71"/>
      <c r="I42" s="71"/>
      <c r="J42" s="68" t="str">
        <f t="shared" si="22"/>
        <v>-</v>
      </c>
      <c r="K42" s="71"/>
      <c r="L42" s="71">
        <v>3</v>
      </c>
      <c r="M42" s="68" t="str">
        <f t="shared" si="23"/>
        <v>-</v>
      </c>
      <c r="N42" s="71"/>
      <c r="O42" s="71">
        <v>3</v>
      </c>
      <c r="P42" s="68" t="str">
        <f t="shared" si="24"/>
        <v>-</v>
      </c>
    </row>
    <row r="43" spans="1:16">
      <c r="A43" s="69"/>
      <c r="B43" s="67" t="s">
        <v>88</v>
      </c>
      <c r="C43" s="420"/>
      <c r="D43" s="423"/>
      <c r="E43" s="70"/>
      <c r="F43" s="70"/>
      <c r="G43" s="68" t="str">
        <f t="shared" si="21"/>
        <v>-</v>
      </c>
      <c r="H43" s="70"/>
      <c r="I43" s="70"/>
      <c r="J43" s="68" t="str">
        <f t="shared" si="22"/>
        <v>-</v>
      </c>
      <c r="K43" s="70"/>
      <c r="L43" s="70"/>
      <c r="M43" s="68" t="str">
        <f t="shared" si="23"/>
        <v>-</v>
      </c>
      <c r="N43" s="70"/>
      <c r="O43" s="70"/>
      <c r="P43" s="68" t="str">
        <f t="shared" si="24"/>
        <v>-</v>
      </c>
    </row>
    <row r="44" spans="1:16" ht="30" customHeight="1">
      <c r="A44" s="69"/>
      <c r="B44" s="74" t="s">
        <v>101</v>
      </c>
      <c r="C44" s="418">
        <v>78.400000000000006</v>
      </c>
      <c r="D44" s="421">
        <v>1</v>
      </c>
      <c r="E44" s="84">
        <f>SUM(E46:E50)</f>
        <v>0</v>
      </c>
      <c r="F44" s="84">
        <f t="shared" ref="F44:O44" si="25">SUM(F46:F50)</f>
        <v>0</v>
      </c>
      <c r="G44" s="56" t="str">
        <f t="shared" si="21"/>
        <v>-</v>
      </c>
      <c r="H44" s="84">
        <f>SUM(H46:H50)</f>
        <v>0</v>
      </c>
      <c r="I44" s="84">
        <f t="shared" si="25"/>
        <v>0</v>
      </c>
      <c r="J44" s="56" t="str">
        <f t="shared" si="22"/>
        <v>-</v>
      </c>
      <c r="K44" s="84">
        <f t="shared" si="25"/>
        <v>0</v>
      </c>
      <c r="L44" s="84">
        <f t="shared" si="25"/>
        <v>0</v>
      </c>
      <c r="M44" s="56" t="str">
        <f t="shared" si="23"/>
        <v>-</v>
      </c>
      <c r="N44" s="84">
        <f t="shared" si="25"/>
        <v>0</v>
      </c>
      <c r="O44" s="84">
        <f t="shared" si="25"/>
        <v>0</v>
      </c>
      <c r="P44" s="56" t="str">
        <f t="shared" si="24"/>
        <v>-</v>
      </c>
    </row>
    <row r="45" spans="1:16">
      <c r="A45" s="69"/>
      <c r="B45" s="66" t="s">
        <v>10</v>
      </c>
      <c r="C45" s="419"/>
      <c r="D45" s="422"/>
      <c r="E45" s="70"/>
      <c r="F45" s="70"/>
      <c r="G45" s="87"/>
      <c r="H45" s="71"/>
      <c r="I45" s="71"/>
      <c r="J45" s="88"/>
      <c r="K45" s="71"/>
      <c r="L45" s="71"/>
      <c r="M45" s="88"/>
      <c r="N45" s="71"/>
      <c r="O45" s="71"/>
      <c r="P45" s="88"/>
    </row>
    <row r="46" spans="1:16">
      <c r="A46" s="69"/>
      <c r="B46" s="67" t="s">
        <v>84</v>
      </c>
      <c r="C46" s="419"/>
      <c r="D46" s="422"/>
      <c r="E46" s="63"/>
      <c r="F46" s="63"/>
      <c r="G46" s="68" t="str">
        <f>IF(E46=0,"-",F46/E46)</f>
        <v>-</v>
      </c>
      <c r="H46" s="73"/>
      <c r="I46" s="73"/>
      <c r="J46" s="68" t="str">
        <f>IF(H46=0,"-",I46/H46)</f>
        <v>-</v>
      </c>
      <c r="K46" s="73"/>
      <c r="L46" s="73"/>
      <c r="M46" s="68" t="str">
        <f>IF(K46=0,"-",L46/K46)</f>
        <v>-</v>
      </c>
      <c r="N46" s="73"/>
      <c r="O46" s="73"/>
      <c r="P46" s="68" t="str">
        <f>IF(N46=0,"-",O46/N46)</f>
        <v>-</v>
      </c>
    </row>
    <row r="47" spans="1:16">
      <c r="A47" s="69"/>
      <c r="B47" s="67" t="s">
        <v>85</v>
      </c>
      <c r="C47" s="419"/>
      <c r="D47" s="422"/>
      <c r="E47" s="63"/>
      <c r="F47" s="63"/>
      <c r="G47" s="68" t="str">
        <f>IF(E47=0,"-",F47/E47)</f>
        <v>-</v>
      </c>
      <c r="H47" s="73"/>
      <c r="I47" s="73"/>
      <c r="J47" s="68" t="str">
        <f>IF(H47=0,"-",I47/H47)</f>
        <v>-</v>
      </c>
      <c r="K47" s="73"/>
      <c r="L47" s="73"/>
      <c r="M47" s="68" t="str">
        <f>IF(K47=0,"-",L47/K47)</f>
        <v>-</v>
      </c>
      <c r="N47" s="73"/>
      <c r="O47" s="73"/>
      <c r="P47" s="68" t="str">
        <f>IF(N47=0,"-",O47/N47)</f>
        <v>-</v>
      </c>
    </row>
    <row r="48" spans="1:16">
      <c r="A48" s="69"/>
      <c r="B48" s="67" t="s">
        <v>86</v>
      </c>
      <c r="C48" s="419"/>
      <c r="D48" s="422"/>
      <c r="E48" s="63"/>
      <c r="F48" s="63"/>
      <c r="G48" s="68" t="str">
        <f>IF(E48=0,"-",F48/E48)</f>
        <v>-</v>
      </c>
      <c r="H48" s="73"/>
      <c r="I48" s="73"/>
      <c r="J48" s="68" t="str">
        <f>IF(H48=0,"-",I48/H48)</f>
        <v>-</v>
      </c>
      <c r="K48" s="73"/>
      <c r="L48" s="73"/>
      <c r="M48" s="68" t="str">
        <f>IF(K48=0,"-",L48/K48)</f>
        <v>-</v>
      </c>
      <c r="N48" s="73"/>
      <c r="O48" s="73"/>
      <c r="P48" s="68" t="str">
        <f>IF(N48=0,"-",O48/N48)</f>
        <v>-</v>
      </c>
    </row>
    <row r="49" spans="1:16">
      <c r="A49" s="69"/>
      <c r="B49" s="67" t="s">
        <v>87</v>
      </c>
      <c r="C49" s="419"/>
      <c r="D49" s="422"/>
      <c r="E49" s="70"/>
      <c r="F49" s="70"/>
      <c r="G49" s="68" t="str">
        <f>IF(E49=0,"-",F49/E49)</f>
        <v>-</v>
      </c>
      <c r="H49" s="71"/>
      <c r="I49" s="71"/>
      <c r="J49" s="68" t="str">
        <f>IF(H49=0,"-",I49/H49)</f>
        <v>-</v>
      </c>
      <c r="K49" s="71"/>
      <c r="L49" s="71"/>
      <c r="M49" s="68" t="str">
        <f>IF(K49=0,"-",L49/K49)</f>
        <v>-</v>
      </c>
      <c r="N49" s="71"/>
      <c r="O49" s="71"/>
      <c r="P49" s="68" t="str">
        <f>IF(N49=0,"-",O49/N49)</f>
        <v>-</v>
      </c>
    </row>
    <row r="50" spans="1:16">
      <c r="A50" s="69"/>
      <c r="B50" s="67" t="s">
        <v>88</v>
      </c>
      <c r="C50" s="420"/>
      <c r="D50" s="423"/>
      <c r="E50" s="70"/>
      <c r="F50" s="70"/>
      <c r="G50" s="68" t="str">
        <f>IF(E50=0,"-",F50/E50)</f>
        <v>-</v>
      </c>
      <c r="H50" s="70"/>
      <c r="I50" s="70"/>
      <c r="J50" s="68" t="str">
        <f>IF(H50=0,"-",I50/H50)</f>
        <v>-</v>
      </c>
      <c r="K50" s="70"/>
      <c r="L50" s="70"/>
      <c r="M50" s="68" t="str">
        <f>IF(K50=0,"-",L50/K50)</f>
        <v>-</v>
      </c>
      <c r="N50" s="70"/>
      <c r="O50" s="70"/>
      <c r="P50" s="68" t="str">
        <f>IF(N50=0,"-",O50/N50)</f>
        <v>-</v>
      </c>
    </row>
    <row r="51" spans="1:16">
      <c r="A51" s="390" t="s">
        <v>30</v>
      </c>
      <c r="B51" s="391"/>
      <c r="C51" s="391"/>
      <c r="D51" s="391"/>
      <c r="E51" s="391"/>
      <c r="F51" s="391"/>
      <c r="G51" s="391"/>
      <c r="H51" s="391"/>
      <c r="I51" s="391"/>
      <c r="J51" s="391"/>
      <c r="K51" s="391"/>
      <c r="L51" s="391"/>
      <c r="M51" s="391"/>
      <c r="N51" s="391"/>
      <c r="O51" s="391"/>
      <c r="P51" s="392"/>
    </row>
    <row r="52" spans="1:16" ht="30" customHeight="1">
      <c r="A52" s="69"/>
      <c r="B52" s="74" t="s">
        <v>31</v>
      </c>
      <c r="C52" s="418">
        <v>2.1</v>
      </c>
      <c r="D52" s="421">
        <v>1</v>
      </c>
      <c r="E52" s="84">
        <f>SUM(E54:E58)</f>
        <v>0</v>
      </c>
      <c r="F52" s="84">
        <f t="shared" ref="F52:O52" si="26">SUM(F54:F58)</f>
        <v>2.1</v>
      </c>
      <c r="G52" s="56" t="str">
        <f>IF(E52=0,"-",F52/E52)</f>
        <v>-</v>
      </c>
      <c r="H52" s="84">
        <f>SUM(H54:H58)</f>
        <v>0</v>
      </c>
      <c r="I52" s="84">
        <f t="shared" si="26"/>
        <v>0</v>
      </c>
      <c r="J52" s="56" t="str">
        <f>IF(H52=0,"-",I52/H52)</f>
        <v>-</v>
      </c>
      <c r="K52" s="84">
        <f t="shared" si="26"/>
        <v>0</v>
      </c>
      <c r="L52" s="84">
        <f t="shared" si="26"/>
        <v>2.1</v>
      </c>
      <c r="M52" s="56" t="str">
        <f>IF(K52=0,"-",L52/K52)</f>
        <v>-</v>
      </c>
      <c r="N52" s="84">
        <f t="shared" si="26"/>
        <v>0</v>
      </c>
      <c r="O52" s="84">
        <f t="shared" si="26"/>
        <v>0.3</v>
      </c>
      <c r="P52" s="56" t="str">
        <f>IF(N52=0,"-",O52/N52)</f>
        <v>-</v>
      </c>
    </row>
    <row r="53" spans="1:16">
      <c r="A53" s="69"/>
      <c r="B53" s="66" t="s">
        <v>10</v>
      </c>
      <c r="C53" s="419"/>
      <c r="D53" s="422"/>
      <c r="E53" s="70"/>
      <c r="F53" s="70"/>
      <c r="G53" s="87"/>
      <c r="H53" s="71"/>
      <c r="I53" s="71"/>
      <c r="J53" s="88"/>
      <c r="K53" s="71"/>
      <c r="L53" s="71"/>
      <c r="M53" s="88"/>
      <c r="N53" s="71"/>
      <c r="O53" s="71"/>
      <c r="P53" s="88"/>
    </row>
    <row r="54" spans="1:16">
      <c r="A54" s="69"/>
      <c r="B54" s="67" t="s">
        <v>84</v>
      </c>
      <c r="C54" s="419"/>
      <c r="D54" s="422"/>
      <c r="E54" s="63"/>
      <c r="F54" s="63"/>
      <c r="G54" s="68" t="str">
        <f t="shared" ref="G54:G59" si="27">IF(E54=0,"-",F54/E54)</f>
        <v>-</v>
      </c>
      <c r="H54" s="73"/>
      <c r="I54" s="73"/>
      <c r="J54" s="68" t="str">
        <f t="shared" ref="J54:J59" si="28">IF(H54=0,"-",I54/H54)</f>
        <v>-</v>
      </c>
      <c r="K54" s="73"/>
      <c r="L54" s="73"/>
      <c r="M54" s="68" t="str">
        <f t="shared" ref="M54:M59" si="29">IF(K54=0,"-",L54/K54)</f>
        <v>-</v>
      </c>
      <c r="N54" s="73"/>
      <c r="O54" s="73"/>
      <c r="P54" s="68" t="str">
        <f t="shared" ref="P54:P59" si="30">IF(N54=0,"-",O54/N54)</f>
        <v>-</v>
      </c>
    </row>
    <row r="55" spans="1:16">
      <c r="A55" s="69"/>
      <c r="B55" s="67" t="s">
        <v>85</v>
      </c>
      <c r="C55" s="419"/>
      <c r="D55" s="422"/>
      <c r="E55" s="63"/>
      <c r="F55" s="63"/>
      <c r="G55" s="68" t="str">
        <f t="shared" si="27"/>
        <v>-</v>
      </c>
      <c r="H55" s="73"/>
      <c r="I55" s="73"/>
      <c r="J55" s="68" t="str">
        <f t="shared" si="28"/>
        <v>-</v>
      </c>
      <c r="K55" s="73"/>
      <c r="L55" s="73"/>
      <c r="M55" s="68" t="str">
        <f t="shared" si="29"/>
        <v>-</v>
      </c>
      <c r="N55" s="73"/>
      <c r="O55" s="73"/>
      <c r="P55" s="68" t="str">
        <f t="shared" si="30"/>
        <v>-</v>
      </c>
    </row>
    <row r="56" spans="1:16">
      <c r="A56" s="69"/>
      <c r="B56" s="67" t="s">
        <v>86</v>
      </c>
      <c r="C56" s="419"/>
      <c r="D56" s="422"/>
      <c r="E56" s="63"/>
      <c r="F56" s="63"/>
      <c r="G56" s="68" t="str">
        <f t="shared" si="27"/>
        <v>-</v>
      </c>
      <c r="H56" s="73"/>
      <c r="I56" s="73"/>
      <c r="J56" s="68" t="str">
        <f t="shared" si="28"/>
        <v>-</v>
      </c>
      <c r="K56" s="73"/>
      <c r="L56" s="73"/>
      <c r="M56" s="68" t="str">
        <f t="shared" si="29"/>
        <v>-</v>
      </c>
      <c r="N56" s="73"/>
      <c r="O56" s="73"/>
      <c r="P56" s="68" t="str">
        <f t="shared" si="30"/>
        <v>-</v>
      </c>
    </row>
    <row r="57" spans="1:16">
      <c r="A57" s="69"/>
      <c r="B57" s="67" t="s">
        <v>87</v>
      </c>
      <c r="C57" s="419"/>
      <c r="D57" s="422"/>
      <c r="E57" s="70"/>
      <c r="F57" s="70">
        <v>2.1</v>
      </c>
      <c r="G57" s="68" t="str">
        <f t="shared" si="27"/>
        <v>-</v>
      </c>
      <c r="H57" s="71"/>
      <c r="I57" s="71"/>
      <c r="J57" s="68" t="str">
        <f t="shared" si="28"/>
        <v>-</v>
      </c>
      <c r="K57" s="71"/>
      <c r="L57" s="71">
        <v>2.1</v>
      </c>
      <c r="M57" s="68" t="str">
        <f t="shared" si="29"/>
        <v>-</v>
      </c>
      <c r="N57" s="71"/>
      <c r="O57" s="71">
        <v>0.3</v>
      </c>
      <c r="P57" s="68" t="str">
        <f t="shared" si="30"/>
        <v>-</v>
      </c>
    </row>
    <row r="58" spans="1:16">
      <c r="A58" s="69"/>
      <c r="B58" s="67" t="s">
        <v>88</v>
      </c>
      <c r="C58" s="420"/>
      <c r="D58" s="423"/>
      <c r="E58" s="70"/>
      <c r="F58" s="70"/>
      <c r="G58" s="68" t="str">
        <f t="shared" si="27"/>
        <v>-</v>
      </c>
      <c r="H58" s="70"/>
      <c r="I58" s="70"/>
      <c r="J58" s="68" t="str">
        <f t="shared" si="28"/>
        <v>-</v>
      </c>
      <c r="K58" s="70"/>
      <c r="L58" s="70"/>
      <c r="M58" s="68" t="str">
        <f t="shared" si="29"/>
        <v>-</v>
      </c>
      <c r="N58" s="70"/>
      <c r="O58" s="70"/>
      <c r="P58" s="68" t="str">
        <f t="shared" si="30"/>
        <v>-</v>
      </c>
    </row>
    <row r="59" spans="1:16" ht="50.1" customHeight="1">
      <c r="A59" s="69"/>
      <c r="B59" s="74" t="s">
        <v>32</v>
      </c>
      <c r="C59" s="418">
        <v>2.7</v>
      </c>
      <c r="D59" s="421">
        <v>1</v>
      </c>
      <c r="E59" s="84">
        <f>SUM(E61:E65)</f>
        <v>0</v>
      </c>
      <c r="F59" s="84">
        <f t="shared" ref="F59:O59" si="31">SUM(F61:F65)</f>
        <v>0</v>
      </c>
      <c r="G59" s="56" t="str">
        <f t="shared" si="27"/>
        <v>-</v>
      </c>
      <c r="H59" s="84">
        <f>SUM(H61:H65)</f>
        <v>0</v>
      </c>
      <c r="I59" s="84">
        <f t="shared" si="31"/>
        <v>0</v>
      </c>
      <c r="J59" s="56" t="str">
        <f t="shared" si="28"/>
        <v>-</v>
      </c>
      <c r="K59" s="84">
        <f t="shared" si="31"/>
        <v>0</v>
      </c>
      <c r="L59" s="84">
        <f t="shared" si="31"/>
        <v>0</v>
      </c>
      <c r="M59" s="56" t="str">
        <f t="shared" si="29"/>
        <v>-</v>
      </c>
      <c r="N59" s="84">
        <f t="shared" si="31"/>
        <v>0</v>
      </c>
      <c r="O59" s="84">
        <f t="shared" si="31"/>
        <v>0</v>
      </c>
      <c r="P59" s="56" t="str">
        <f t="shared" si="30"/>
        <v>-</v>
      </c>
    </row>
    <row r="60" spans="1:16">
      <c r="A60" s="69"/>
      <c r="B60" s="66" t="s">
        <v>10</v>
      </c>
      <c r="C60" s="419"/>
      <c r="D60" s="422"/>
      <c r="E60" s="70"/>
      <c r="F60" s="70"/>
      <c r="G60" s="87"/>
      <c r="H60" s="71"/>
      <c r="I60" s="71"/>
      <c r="J60" s="88"/>
      <c r="K60" s="71"/>
      <c r="L60" s="71"/>
      <c r="M60" s="88"/>
      <c r="N60" s="71"/>
      <c r="O60" s="71"/>
      <c r="P60" s="88"/>
    </row>
    <row r="61" spans="1:16">
      <c r="A61" s="69"/>
      <c r="B61" s="67" t="s">
        <v>84</v>
      </c>
      <c r="C61" s="419"/>
      <c r="D61" s="422"/>
      <c r="E61" s="63"/>
      <c r="F61" s="63"/>
      <c r="G61" s="68" t="str">
        <f>IF(E61=0,"-",F61/E61)</f>
        <v>-</v>
      </c>
      <c r="H61" s="73"/>
      <c r="I61" s="73"/>
      <c r="J61" s="68" t="str">
        <f>IF(H61=0,"-",I61/H61)</f>
        <v>-</v>
      </c>
      <c r="K61" s="73"/>
      <c r="L61" s="73"/>
      <c r="M61" s="68" t="str">
        <f>IF(K61=0,"-",L61/K61)</f>
        <v>-</v>
      </c>
      <c r="N61" s="73"/>
      <c r="O61" s="73"/>
      <c r="P61" s="68" t="str">
        <f>IF(N61=0,"-",O61/N61)</f>
        <v>-</v>
      </c>
    </row>
    <row r="62" spans="1:16">
      <c r="A62" s="69"/>
      <c r="B62" s="67" t="s">
        <v>85</v>
      </c>
      <c r="C62" s="419"/>
      <c r="D62" s="422"/>
      <c r="E62" s="63"/>
      <c r="F62" s="63"/>
      <c r="G62" s="68" t="str">
        <f>IF(E62=0,"-",F62/E62)</f>
        <v>-</v>
      </c>
      <c r="H62" s="73"/>
      <c r="I62" s="73"/>
      <c r="J62" s="68" t="str">
        <f>IF(H62=0,"-",I62/H62)</f>
        <v>-</v>
      </c>
      <c r="K62" s="73"/>
      <c r="L62" s="73"/>
      <c r="M62" s="68" t="str">
        <f>IF(K62=0,"-",L62/K62)</f>
        <v>-</v>
      </c>
      <c r="N62" s="73"/>
      <c r="O62" s="73"/>
      <c r="P62" s="68" t="str">
        <f>IF(N62=0,"-",O62/N62)</f>
        <v>-</v>
      </c>
    </row>
    <row r="63" spans="1:16">
      <c r="A63" s="69"/>
      <c r="B63" s="67" t="s">
        <v>86</v>
      </c>
      <c r="C63" s="419"/>
      <c r="D63" s="422"/>
      <c r="E63" s="63"/>
      <c r="F63" s="63"/>
      <c r="G63" s="68" t="str">
        <f>IF(E63=0,"-",F63/E63)</f>
        <v>-</v>
      </c>
      <c r="H63" s="73"/>
      <c r="I63" s="73"/>
      <c r="J63" s="68" t="str">
        <f>IF(H63=0,"-",I63/H63)</f>
        <v>-</v>
      </c>
      <c r="K63" s="73"/>
      <c r="L63" s="73"/>
      <c r="M63" s="68" t="str">
        <f>IF(K63=0,"-",L63/K63)</f>
        <v>-</v>
      </c>
      <c r="N63" s="73"/>
      <c r="O63" s="73"/>
      <c r="P63" s="68" t="str">
        <f>IF(N63=0,"-",O63/N63)</f>
        <v>-</v>
      </c>
    </row>
    <row r="64" spans="1:16">
      <c r="A64" s="69"/>
      <c r="B64" s="67" t="s">
        <v>87</v>
      </c>
      <c r="C64" s="419"/>
      <c r="D64" s="422"/>
      <c r="E64" s="70"/>
      <c r="F64" s="70"/>
      <c r="G64" s="68" t="str">
        <f>IF(E64=0,"-",F64/E64)</f>
        <v>-</v>
      </c>
      <c r="H64" s="71"/>
      <c r="I64" s="71"/>
      <c r="J64" s="68" t="str">
        <f>IF(H64=0,"-",I64/H64)</f>
        <v>-</v>
      </c>
      <c r="K64" s="71"/>
      <c r="L64" s="71"/>
      <c r="M64" s="68" t="str">
        <f>IF(K64=0,"-",L64/K64)</f>
        <v>-</v>
      </c>
      <c r="N64" s="71"/>
      <c r="O64" s="71"/>
      <c r="P64" s="68" t="str">
        <f>IF(N64=0,"-",O64/N64)</f>
        <v>-</v>
      </c>
    </row>
    <row r="65" spans="1:16">
      <c r="A65" s="69"/>
      <c r="B65" s="67" t="s">
        <v>88</v>
      </c>
      <c r="C65" s="420"/>
      <c r="D65" s="423"/>
      <c r="E65" s="70"/>
      <c r="F65" s="70"/>
      <c r="G65" s="68" t="str">
        <f>IF(E65=0,"-",F65/E65)</f>
        <v>-</v>
      </c>
      <c r="H65" s="70"/>
      <c r="I65" s="70"/>
      <c r="J65" s="68" t="str">
        <f>IF(H65=0,"-",I65/H65)</f>
        <v>-</v>
      </c>
      <c r="K65" s="70"/>
      <c r="L65" s="70"/>
      <c r="M65" s="68" t="str">
        <f>IF(K65=0,"-",L65/K65)</f>
        <v>-</v>
      </c>
      <c r="N65" s="70"/>
      <c r="O65" s="70"/>
      <c r="P65" s="68" t="str">
        <f>IF(N65=0,"-",O65/N65)</f>
        <v>-</v>
      </c>
    </row>
    <row r="66" spans="1:16">
      <c r="A66" s="390" t="s">
        <v>33</v>
      </c>
      <c r="B66" s="391"/>
      <c r="C66" s="391"/>
      <c r="D66" s="391"/>
      <c r="E66" s="391"/>
      <c r="F66" s="391"/>
      <c r="G66" s="391"/>
      <c r="H66" s="391"/>
      <c r="I66" s="391"/>
      <c r="J66" s="391"/>
      <c r="K66" s="391"/>
      <c r="L66" s="391"/>
      <c r="M66" s="391"/>
      <c r="N66" s="391"/>
      <c r="O66" s="391"/>
      <c r="P66" s="392"/>
    </row>
    <row r="67" spans="1:16" ht="50.1" customHeight="1">
      <c r="A67" s="69"/>
      <c r="B67" s="74" t="s">
        <v>34</v>
      </c>
      <c r="C67" s="418">
        <v>3.5</v>
      </c>
      <c r="D67" s="421">
        <v>1</v>
      </c>
      <c r="E67" s="84">
        <f>SUM(E69:E73)</f>
        <v>0</v>
      </c>
      <c r="F67" s="84">
        <f t="shared" ref="F67:O67" si="32">SUM(F69:F73)</f>
        <v>3.5</v>
      </c>
      <c r="G67" s="56" t="str">
        <f>IF(E67=0,"-",F67/E67)</f>
        <v>-</v>
      </c>
      <c r="H67" s="84">
        <f>SUM(H69:H73)</f>
        <v>0</v>
      </c>
      <c r="I67" s="84">
        <f t="shared" si="32"/>
        <v>0.06</v>
      </c>
      <c r="J67" s="56" t="str">
        <f>IF(H67=0,"-",I67/H67)</f>
        <v>-</v>
      </c>
      <c r="K67" s="84">
        <f t="shared" si="32"/>
        <v>0</v>
      </c>
      <c r="L67" s="84">
        <f t="shared" si="32"/>
        <v>3.5</v>
      </c>
      <c r="M67" s="56" t="str">
        <f>IF(K67=0,"-",L67/K67)</f>
        <v>-</v>
      </c>
      <c r="N67" s="84">
        <f t="shared" si="32"/>
        <v>0</v>
      </c>
      <c r="O67" s="84">
        <f t="shared" si="32"/>
        <v>2</v>
      </c>
      <c r="P67" s="56" t="str">
        <f>IF(N67=0,"-",O67/N67)</f>
        <v>-</v>
      </c>
    </row>
    <row r="68" spans="1:16">
      <c r="A68" s="69"/>
      <c r="B68" s="66" t="s">
        <v>10</v>
      </c>
      <c r="C68" s="419"/>
      <c r="D68" s="422"/>
      <c r="E68" s="70"/>
      <c r="F68" s="70"/>
      <c r="G68" s="87"/>
      <c r="H68" s="71"/>
      <c r="I68" s="71"/>
      <c r="J68" s="88"/>
      <c r="K68" s="71"/>
      <c r="L68" s="71"/>
      <c r="M68" s="88"/>
      <c r="N68" s="71"/>
      <c r="O68" s="71"/>
      <c r="P68" s="88"/>
    </row>
    <row r="69" spans="1:16">
      <c r="A69" s="69"/>
      <c r="B69" s="67" t="s">
        <v>84</v>
      </c>
      <c r="C69" s="419"/>
      <c r="D69" s="422"/>
      <c r="E69" s="63"/>
      <c r="F69" s="63"/>
      <c r="G69" s="68" t="str">
        <f t="shared" ref="G69:G74" si="33">IF(E69=0,"-",F69/E69)</f>
        <v>-</v>
      </c>
      <c r="H69" s="73"/>
      <c r="I69" s="73"/>
      <c r="J69" s="68" t="str">
        <f t="shared" ref="J69:J74" si="34">IF(H69=0,"-",I69/H69)</f>
        <v>-</v>
      </c>
      <c r="K69" s="73"/>
      <c r="L69" s="73"/>
      <c r="M69" s="68" t="str">
        <f t="shared" ref="M69:M74" si="35">IF(K69=0,"-",L69/K69)</f>
        <v>-</v>
      </c>
      <c r="N69" s="73"/>
      <c r="O69" s="73"/>
      <c r="P69" s="68" t="str">
        <f t="shared" ref="P69:P74" si="36">IF(N69=0,"-",O69/N69)</f>
        <v>-</v>
      </c>
    </row>
    <row r="70" spans="1:16">
      <c r="A70" s="69"/>
      <c r="B70" s="67" t="s">
        <v>85</v>
      </c>
      <c r="C70" s="419"/>
      <c r="D70" s="422"/>
      <c r="E70" s="63"/>
      <c r="F70" s="63">
        <v>3.5</v>
      </c>
      <c r="G70" s="68" t="str">
        <f t="shared" si="33"/>
        <v>-</v>
      </c>
      <c r="H70" s="73"/>
      <c r="I70" s="89">
        <v>0.06</v>
      </c>
      <c r="J70" s="68" t="str">
        <f t="shared" si="34"/>
        <v>-</v>
      </c>
      <c r="K70" s="73"/>
      <c r="L70" s="73">
        <v>3.5</v>
      </c>
      <c r="M70" s="68" t="str">
        <f t="shared" si="35"/>
        <v>-</v>
      </c>
      <c r="N70" s="73"/>
      <c r="O70" s="73">
        <v>2</v>
      </c>
      <c r="P70" s="68" t="str">
        <f t="shared" si="36"/>
        <v>-</v>
      </c>
    </row>
    <row r="71" spans="1:16">
      <c r="A71" s="69"/>
      <c r="B71" s="67" t="s">
        <v>86</v>
      </c>
      <c r="C71" s="419"/>
      <c r="D71" s="422"/>
      <c r="E71" s="63"/>
      <c r="F71" s="63"/>
      <c r="G71" s="68" t="str">
        <f t="shared" si="33"/>
        <v>-</v>
      </c>
      <c r="H71" s="73"/>
      <c r="I71" s="73"/>
      <c r="J71" s="68" t="str">
        <f t="shared" si="34"/>
        <v>-</v>
      </c>
      <c r="K71" s="73"/>
      <c r="L71" s="73"/>
      <c r="M71" s="68" t="str">
        <f t="shared" si="35"/>
        <v>-</v>
      </c>
      <c r="N71" s="73"/>
      <c r="O71" s="73"/>
      <c r="P71" s="68" t="str">
        <f t="shared" si="36"/>
        <v>-</v>
      </c>
    </row>
    <row r="72" spans="1:16">
      <c r="A72" s="69"/>
      <c r="B72" s="67" t="s">
        <v>87</v>
      </c>
      <c r="C72" s="419"/>
      <c r="D72" s="422"/>
      <c r="E72" s="70"/>
      <c r="F72" s="70"/>
      <c r="G72" s="68" t="str">
        <f t="shared" si="33"/>
        <v>-</v>
      </c>
      <c r="H72" s="71"/>
      <c r="I72" s="71"/>
      <c r="J72" s="68" t="str">
        <f t="shared" si="34"/>
        <v>-</v>
      </c>
      <c r="K72" s="71"/>
      <c r="L72" s="71"/>
      <c r="M72" s="68" t="str">
        <f t="shared" si="35"/>
        <v>-</v>
      </c>
      <c r="N72" s="71"/>
      <c r="O72" s="71"/>
      <c r="P72" s="68" t="str">
        <f t="shared" si="36"/>
        <v>-</v>
      </c>
    </row>
    <row r="73" spans="1:16">
      <c r="A73" s="69"/>
      <c r="B73" s="67" t="s">
        <v>88</v>
      </c>
      <c r="C73" s="420"/>
      <c r="D73" s="423"/>
      <c r="E73" s="70"/>
      <c r="F73" s="70"/>
      <c r="G73" s="68" t="str">
        <f t="shared" si="33"/>
        <v>-</v>
      </c>
      <c r="H73" s="70"/>
      <c r="I73" s="70"/>
      <c r="J73" s="68" t="str">
        <f t="shared" si="34"/>
        <v>-</v>
      </c>
      <c r="K73" s="70"/>
      <c r="L73" s="70"/>
      <c r="M73" s="68" t="str">
        <f t="shared" si="35"/>
        <v>-</v>
      </c>
      <c r="N73" s="70"/>
      <c r="O73" s="70"/>
      <c r="P73" s="68" t="str">
        <f t="shared" si="36"/>
        <v>-</v>
      </c>
    </row>
    <row r="74" spans="1:16" ht="50.1" customHeight="1">
      <c r="A74" s="69"/>
      <c r="B74" s="74" t="s">
        <v>92</v>
      </c>
      <c r="C74" s="418">
        <v>4.5</v>
      </c>
      <c r="D74" s="421">
        <v>1</v>
      </c>
      <c r="E74" s="84">
        <f>SUM(E76:E80)</f>
        <v>0</v>
      </c>
      <c r="F74" s="84">
        <f t="shared" ref="F74:O74" si="37">SUM(F76:F80)</f>
        <v>3.5</v>
      </c>
      <c r="G74" s="56" t="str">
        <f t="shared" si="33"/>
        <v>-</v>
      </c>
      <c r="H74" s="84">
        <f>SUM(H76:H80)</f>
        <v>0</v>
      </c>
      <c r="I74" s="93">
        <f t="shared" si="37"/>
        <v>0.01</v>
      </c>
      <c r="J74" s="56" t="str">
        <f t="shared" si="34"/>
        <v>-</v>
      </c>
      <c r="K74" s="84">
        <f t="shared" si="37"/>
        <v>0</v>
      </c>
      <c r="L74" s="84">
        <f t="shared" si="37"/>
        <v>4.5</v>
      </c>
      <c r="M74" s="56" t="str">
        <f t="shared" si="35"/>
        <v>-</v>
      </c>
      <c r="N74" s="84">
        <f t="shared" si="37"/>
        <v>0</v>
      </c>
      <c r="O74" s="84">
        <f t="shared" si="37"/>
        <v>2</v>
      </c>
      <c r="P74" s="56" t="str">
        <f t="shared" si="36"/>
        <v>-</v>
      </c>
    </row>
    <row r="75" spans="1:16">
      <c r="A75" s="69"/>
      <c r="B75" s="66" t="s">
        <v>10</v>
      </c>
      <c r="C75" s="419"/>
      <c r="D75" s="422"/>
      <c r="E75" s="70"/>
      <c r="F75" s="70"/>
      <c r="G75" s="87"/>
      <c r="H75" s="71"/>
      <c r="I75" s="71"/>
      <c r="J75" s="88"/>
      <c r="K75" s="71"/>
      <c r="L75" s="71"/>
      <c r="M75" s="88"/>
      <c r="N75" s="71"/>
      <c r="O75" s="71"/>
      <c r="P75" s="88"/>
    </row>
    <row r="76" spans="1:16">
      <c r="A76" s="69"/>
      <c r="B76" s="67" t="s">
        <v>84</v>
      </c>
      <c r="C76" s="419"/>
      <c r="D76" s="422"/>
      <c r="E76" s="63"/>
      <c r="F76" s="63"/>
      <c r="G76" s="68" t="str">
        <f>IF(E76=0,"-",F76/E76)</f>
        <v>-</v>
      </c>
      <c r="H76" s="73"/>
      <c r="I76" s="73"/>
      <c r="J76" s="68" t="str">
        <f>IF(H76=0,"-",I76/H76)</f>
        <v>-</v>
      </c>
      <c r="K76" s="73"/>
      <c r="L76" s="73"/>
      <c r="M76" s="68" t="str">
        <f>IF(K76=0,"-",L76/K76)</f>
        <v>-</v>
      </c>
      <c r="N76" s="73"/>
      <c r="O76" s="73"/>
      <c r="P76" s="68" t="str">
        <f>IF(N76=0,"-",O76/N76)</f>
        <v>-</v>
      </c>
    </row>
    <row r="77" spans="1:16">
      <c r="A77" s="69"/>
      <c r="B77" s="67" t="s">
        <v>85</v>
      </c>
      <c r="C77" s="419"/>
      <c r="D77" s="422"/>
      <c r="E77" s="63"/>
      <c r="F77" s="63">
        <v>3.5</v>
      </c>
      <c r="G77" s="68" t="str">
        <f>IF(E77=0,"-",F77/E77)</f>
        <v>-</v>
      </c>
      <c r="H77" s="73"/>
      <c r="I77" s="89">
        <v>0.01</v>
      </c>
      <c r="J77" s="68" t="str">
        <f>IF(H77=0,"-",I77/H77)</f>
        <v>-</v>
      </c>
      <c r="K77" s="73"/>
      <c r="L77" s="73">
        <v>4.5</v>
      </c>
      <c r="M77" s="68" t="str">
        <f>IF(K77=0,"-",L77/K77)</f>
        <v>-</v>
      </c>
      <c r="N77" s="73"/>
      <c r="O77" s="73">
        <v>2</v>
      </c>
      <c r="P77" s="68" t="str">
        <f>IF(N77=0,"-",O77/N77)</f>
        <v>-</v>
      </c>
    </row>
    <row r="78" spans="1:16">
      <c r="A78" s="69"/>
      <c r="B78" s="67" t="s">
        <v>86</v>
      </c>
      <c r="C78" s="419"/>
      <c r="D78" s="422"/>
      <c r="E78" s="63"/>
      <c r="F78" s="63"/>
      <c r="G78" s="68" t="str">
        <f>IF(E78=0,"-",F78/E78)</f>
        <v>-</v>
      </c>
      <c r="H78" s="73"/>
      <c r="I78" s="73"/>
      <c r="J78" s="68" t="str">
        <f>IF(H78=0,"-",I78/H78)</f>
        <v>-</v>
      </c>
      <c r="K78" s="73"/>
      <c r="L78" s="73"/>
      <c r="M78" s="68" t="str">
        <f>IF(K78=0,"-",L78/K78)</f>
        <v>-</v>
      </c>
      <c r="N78" s="73"/>
      <c r="O78" s="73"/>
      <c r="P78" s="68" t="str">
        <f>IF(N78=0,"-",O78/N78)</f>
        <v>-</v>
      </c>
    </row>
    <row r="79" spans="1:16">
      <c r="A79" s="69"/>
      <c r="B79" s="67" t="s">
        <v>87</v>
      </c>
      <c r="C79" s="419"/>
      <c r="D79" s="422"/>
      <c r="E79" s="70"/>
      <c r="F79" s="70"/>
      <c r="G79" s="68" t="str">
        <f>IF(E79=0,"-",F79/E79)</f>
        <v>-</v>
      </c>
      <c r="H79" s="71"/>
      <c r="I79" s="71"/>
      <c r="J79" s="68" t="str">
        <f>IF(H79=0,"-",I79/H79)</f>
        <v>-</v>
      </c>
      <c r="K79" s="71"/>
      <c r="L79" s="71"/>
      <c r="M79" s="68" t="str">
        <f>IF(K79=0,"-",L79/K79)</f>
        <v>-</v>
      </c>
      <c r="N79" s="71"/>
      <c r="O79" s="71"/>
      <c r="P79" s="68" t="str">
        <f>IF(N79=0,"-",O79/N79)</f>
        <v>-</v>
      </c>
    </row>
    <row r="80" spans="1:16">
      <c r="A80" s="69"/>
      <c r="B80" s="67" t="s">
        <v>88</v>
      </c>
      <c r="C80" s="420"/>
      <c r="D80" s="423"/>
      <c r="E80" s="70"/>
      <c r="F80" s="70"/>
      <c r="G80" s="68" t="str">
        <f>IF(E80=0,"-",F80/E80)</f>
        <v>-</v>
      </c>
      <c r="H80" s="70"/>
      <c r="I80" s="70"/>
      <c r="J80" s="68" t="str">
        <f>IF(H80=0,"-",I80/H80)</f>
        <v>-</v>
      </c>
      <c r="K80" s="70"/>
      <c r="L80" s="70"/>
      <c r="M80" s="68" t="str">
        <f>IF(K80=0,"-",L80/K80)</f>
        <v>-</v>
      </c>
      <c r="N80" s="70"/>
      <c r="O80" s="70"/>
      <c r="P80" s="68" t="str">
        <f>IF(N80=0,"-",O80/N80)</f>
        <v>-</v>
      </c>
    </row>
    <row r="81" spans="1:16">
      <c r="A81" s="69"/>
      <c r="B81" s="67"/>
      <c r="C81" s="98"/>
      <c r="D81" s="95"/>
      <c r="E81" s="70"/>
      <c r="F81" s="70"/>
      <c r="G81" s="68"/>
      <c r="H81" s="70"/>
      <c r="I81" s="70"/>
      <c r="J81" s="68"/>
      <c r="K81" s="70"/>
      <c r="L81" s="70"/>
      <c r="M81" s="68"/>
      <c r="N81" s="70"/>
      <c r="O81" s="70"/>
      <c r="P81" s="68"/>
    </row>
    <row r="82" spans="1:16">
      <c r="A82" s="427"/>
      <c r="B82" s="427"/>
      <c r="C82" s="427"/>
      <c r="D82" s="427"/>
      <c r="E82" s="427"/>
      <c r="F82" s="427"/>
      <c r="G82" s="427"/>
      <c r="H82" s="427"/>
      <c r="I82" s="427"/>
      <c r="J82" s="427"/>
      <c r="K82" s="427"/>
      <c r="L82" s="427"/>
      <c r="M82" s="427"/>
      <c r="N82" s="427"/>
      <c r="O82" s="427"/>
      <c r="P82" s="427"/>
    </row>
    <row r="83" spans="1:16">
      <c r="A83" s="428" t="s">
        <v>36</v>
      </c>
      <c r="B83" s="428"/>
      <c r="C83" s="428"/>
      <c r="D83" s="428"/>
      <c r="E83" s="428"/>
      <c r="F83" s="428"/>
      <c r="G83" s="428"/>
      <c r="H83" s="428"/>
      <c r="I83" s="428"/>
      <c r="J83" s="428"/>
      <c r="K83" s="428"/>
      <c r="L83" s="428"/>
      <c r="M83" s="428"/>
      <c r="N83" s="428"/>
      <c r="O83" s="428"/>
      <c r="P83" s="428"/>
    </row>
    <row r="84" spans="1:16" ht="30" customHeight="1">
      <c r="A84" s="69"/>
      <c r="B84" s="75" t="s">
        <v>37</v>
      </c>
      <c r="C84" s="418">
        <v>5.59</v>
      </c>
      <c r="D84" s="421">
        <v>1</v>
      </c>
      <c r="E84" s="84">
        <f>SUM(E86:E90)</f>
        <v>0</v>
      </c>
      <c r="F84" s="84">
        <f t="shared" ref="F84:O84" si="38">SUM(F86:F90)</f>
        <v>3.5</v>
      </c>
      <c r="G84" s="56" t="str">
        <f>IF(E84=0,"-",F84/E84)</f>
        <v>-</v>
      </c>
      <c r="H84" s="84">
        <f>SUM(H86:H90)</f>
        <v>0</v>
      </c>
      <c r="I84" s="93">
        <f t="shared" si="38"/>
        <v>1.1299999999999999</v>
      </c>
      <c r="J84" s="56" t="str">
        <f>IF(H84=0,"-",I84/H84)</f>
        <v>-</v>
      </c>
      <c r="K84" s="84">
        <f t="shared" si="38"/>
        <v>0</v>
      </c>
      <c r="L84" s="84">
        <f t="shared" si="38"/>
        <v>5.0999999999999996</v>
      </c>
      <c r="M84" s="56" t="str">
        <f>IF(K84=0,"-",L84/K84)</f>
        <v>-</v>
      </c>
      <c r="N84" s="84">
        <f t="shared" si="38"/>
        <v>0</v>
      </c>
      <c r="O84" s="84">
        <f t="shared" si="38"/>
        <v>2</v>
      </c>
      <c r="P84" s="56" t="str">
        <f>IF(N84=0,"-",O84/N84)</f>
        <v>-</v>
      </c>
    </row>
    <row r="85" spans="1:16">
      <c r="A85" s="69"/>
      <c r="B85" s="66" t="s">
        <v>10</v>
      </c>
      <c r="C85" s="419"/>
      <c r="D85" s="422"/>
      <c r="E85" s="70"/>
      <c r="F85" s="70"/>
      <c r="G85" s="87"/>
      <c r="H85" s="71"/>
      <c r="I85" s="71"/>
      <c r="J85" s="88"/>
      <c r="K85" s="71"/>
      <c r="L85" s="71"/>
      <c r="M85" s="88"/>
      <c r="N85" s="71"/>
      <c r="O85" s="71"/>
      <c r="P85" s="88"/>
    </row>
    <row r="86" spans="1:16">
      <c r="A86" s="69"/>
      <c r="B86" s="67" t="s">
        <v>84</v>
      </c>
      <c r="C86" s="419"/>
      <c r="D86" s="422"/>
      <c r="E86" s="63"/>
      <c r="F86" s="63"/>
      <c r="G86" s="68" t="str">
        <f>IF(E86=0,"-",F86/E86)</f>
        <v>-</v>
      </c>
      <c r="H86" s="73"/>
      <c r="I86" s="73"/>
      <c r="J86" s="68" t="str">
        <f>IF(H86=0,"-",I86/H86)</f>
        <v>-</v>
      </c>
      <c r="K86" s="73"/>
      <c r="L86" s="73"/>
      <c r="M86" s="68" t="str">
        <f>IF(K86=0,"-",L86/K86)</f>
        <v>-</v>
      </c>
      <c r="N86" s="73"/>
      <c r="O86" s="73"/>
      <c r="P86" s="68" t="str">
        <f>IF(N86=0,"-",O86/N86)</f>
        <v>-</v>
      </c>
    </row>
    <row r="87" spans="1:16">
      <c r="A87" s="69"/>
      <c r="B87" s="67" t="s">
        <v>85</v>
      </c>
      <c r="C87" s="419"/>
      <c r="D87" s="422"/>
      <c r="E87" s="63"/>
      <c r="F87" s="63">
        <v>3.5</v>
      </c>
      <c r="G87" s="68" t="str">
        <f>IF(E87=0,"-",F87/E87)</f>
        <v>-</v>
      </c>
      <c r="H87" s="73"/>
      <c r="I87" s="89">
        <v>1.1299999999999999</v>
      </c>
      <c r="J87" s="68" t="str">
        <f>IF(H87=0,"-",I87/H87)</f>
        <v>-</v>
      </c>
      <c r="K87" s="71"/>
      <c r="L87" s="71">
        <v>5.0999999999999996</v>
      </c>
      <c r="M87" s="68" t="str">
        <f>IF(K87=0,"-",L87/K87)</f>
        <v>-</v>
      </c>
      <c r="N87" s="71"/>
      <c r="O87" s="71">
        <v>2</v>
      </c>
      <c r="P87" s="68" t="str">
        <f>IF(N87=0,"-",O87/N87)</f>
        <v>-</v>
      </c>
    </row>
    <row r="88" spans="1:16">
      <c r="A88" s="69"/>
      <c r="B88" s="67" t="s">
        <v>86</v>
      </c>
      <c r="C88" s="419"/>
      <c r="D88" s="422"/>
      <c r="E88" s="63"/>
      <c r="F88" s="63"/>
      <c r="G88" s="68" t="str">
        <f>IF(E88=0,"-",F88/E88)</f>
        <v>-</v>
      </c>
      <c r="H88" s="73"/>
      <c r="I88" s="73"/>
      <c r="J88" s="68" t="str">
        <f>IF(H88=0,"-",I88/H88)</f>
        <v>-</v>
      </c>
      <c r="K88" s="73"/>
      <c r="L88" s="73"/>
      <c r="M88" s="68" t="str">
        <f>IF(K88=0,"-",L88/K88)</f>
        <v>-</v>
      </c>
      <c r="N88" s="73"/>
      <c r="O88" s="73"/>
      <c r="P88" s="68" t="str">
        <f>IF(N88=0,"-",O88/N88)</f>
        <v>-</v>
      </c>
    </row>
    <row r="89" spans="1:16">
      <c r="A89" s="69"/>
      <c r="B89" s="67" t="s">
        <v>87</v>
      </c>
      <c r="C89" s="419"/>
      <c r="D89" s="422"/>
      <c r="E89" s="70"/>
      <c r="F89" s="70"/>
      <c r="G89" s="68" t="str">
        <f>IF(E89=0,"-",F89/E89)</f>
        <v>-</v>
      </c>
      <c r="H89" s="71"/>
      <c r="I89" s="71"/>
      <c r="J89" s="68" t="str">
        <f>IF(H89=0,"-",I89/H89)</f>
        <v>-</v>
      </c>
      <c r="K89" s="71"/>
      <c r="L89" s="71"/>
      <c r="M89" s="68" t="str">
        <f>IF(K89=0,"-",L89/K89)</f>
        <v>-</v>
      </c>
      <c r="N89" s="71"/>
      <c r="O89" s="71"/>
      <c r="P89" s="68" t="str">
        <f>IF(N89=0,"-",O89/N89)</f>
        <v>-</v>
      </c>
    </row>
    <row r="90" spans="1:16">
      <c r="A90" s="69"/>
      <c r="B90" s="67" t="s">
        <v>88</v>
      </c>
      <c r="C90" s="420"/>
      <c r="D90" s="423"/>
      <c r="E90" s="70"/>
      <c r="F90" s="70"/>
      <c r="G90" s="68" t="str">
        <f>IF(E90=0,"-",F90/E90)</f>
        <v>-</v>
      </c>
      <c r="H90" s="70"/>
      <c r="I90" s="70"/>
      <c r="J90" s="68" t="str">
        <f>IF(H90=0,"-",I90/H90)</f>
        <v>-</v>
      </c>
      <c r="K90" s="70"/>
      <c r="L90" s="70"/>
      <c r="M90" s="68" t="str">
        <f>IF(K90=0,"-",L90/K90)</f>
        <v>-</v>
      </c>
      <c r="N90" s="70"/>
      <c r="O90" s="70"/>
      <c r="P90" s="68" t="str">
        <f>IF(N90=0,"-",O90/N90)</f>
        <v>-</v>
      </c>
    </row>
    <row r="91" spans="1:16">
      <c r="A91" s="390" t="s">
        <v>39</v>
      </c>
      <c r="B91" s="391"/>
      <c r="C91" s="391"/>
      <c r="D91" s="391"/>
      <c r="E91" s="391"/>
      <c r="F91" s="391"/>
      <c r="G91" s="391"/>
      <c r="H91" s="391"/>
      <c r="I91" s="391"/>
      <c r="J91" s="391"/>
      <c r="K91" s="391"/>
      <c r="L91" s="391"/>
      <c r="M91" s="391"/>
      <c r="N91" s="391"/>
      <c r="O91" s="391"/>
      <c r="P91" s="392"/>
    </row>
    <row r="92" spans="1:16" ht="50.1" customHeight="1">
      <c r="A92" s="69"/>
      <c r="B92" s="75" t="s">
        <v>38</v>
      </c>
      <c r="C92" s="418">
        <v>162.27000000000001</v>
      </c>
      <c r="D92" s="421">
        <v>1</v>
      </c>
      <c r="E92" s="84">
        <f>SUM(E94:E98)</f>
        <v>0</v>
      </c>
      <c r="F92" s="84">
        <f t="shared" ref="F92:O92" si="39">SUM(F94:F98)</f>
        <v>0</v>
      </c>
      <c r="G92" s="56" t="str">
        <f>IF(E92=0,"-",F92/E92)</f>
        <v>-</v>
      </c>
      <c r="H92" s="84">
        <f>SUM(H94:H98)</f>
        <v>0</v>
      </c>
      <c r="I92" s="84">
        <f t="shared" si="39"/>
        <v>0.28999999999999998</v>
      </c>
      <c r="J92" s="56" t="str">
        <f>IF(H92=0,"-",I92/H92)</f>
        <v>-</v>
      </c>
      <c r="K92" s="84">
        <f t="shared" si="39"/>
        <v>0</v>
      </c>
      <c r="L92" s="84">
        <f t="shared" si="39"/>
        <v>1</v>
      </c>
      <c r="M92" s="56" t="str">
        <f>IF(K92=0,"-",L92/K92)</f>
        <v>-</v>
      </c>
      <c r="N92" s="84">
        <f t="shared" si="39"/>
        <v>0</v>
      </c>
      <c r="O92" s="84">
        <f t="shared" si="39"/>
        <v>1</v>
      </c>
      <c r="P92" s="56" t="str">
        <f>IF(N92=0,"-",O92/N92)</f>
        <v>-</v>
      </c>
    </row>
    <row r="93" spans="1:16">
      <c r="A93" s="69"/>
      <c r="B93" s="66" t="s">
        <v>10</v>
      </c>
      <c r="C93" s="419"/>
      <c r="D93" s="422"/>
      <c r="E93" s="70"/>
      <c r="F93" s="70"/>
      <c r="G93" s="87"/>
      <c r="H93" s="71"/>
      <c r="I93" s="71"/>
      <c r="J93" s="88"/>
      <c r="K93" s="71"/>
      <c r="L93" s="71"/>
      <c r="M93" s="88"/>
      <c r="N93" s="71"/>
      <c r="O93" s="71"/>
      <c r="P93" s="88"/>
    </row>
    <row r="94" spans="1:16">
      <c r="A94" s="69"/>
      <c r="B94" s="67" t="s">
        <v>84</v>
      </c>
      <c r="C94" s="419"/>
      <c r="D94" s="422"/>
      <c r="E94" s="63"/>
      <c r="F94" s="63"/>
      <c r="G94" s="68" t="str">
        <f>IF(E94=0,"-",F94/E94)</f>
        <v>-</v>
      </c>
      <c r="H94" s="73"/>
      <c r="I94" s="73"/>
      <c r="J94" s="68" t="str">
        <f>IF(H94=0,"-",I94/H94)</f>
        <v>-</v>
      </c>
      <c r="K94" s="73"/>
      <c r="L94" s="73"/>
      <c r="M94" s="68" t="str">
        <f>IF(K94=0,"-",L94/K94)</f>
        <v>-</v>
      </c>
      <c r="N94" s="73"/>
      <c r="O94" s="73"/>
      <c r="P94" s="68" t="str">
        <f>IF(N94=0,"-",O94/N94)</f>
        <v>-</v>
      </c>
    </row>
    <row r="95" spans="1:16">
      <c r="A95" s="69"/>
      <c r="B95" s="67" t="s">
        <v>85</v>
      </c>
      <c r="C95" s="419"/>
      <c r="D95" s="422"/>
      <c r="E95" s="63"/>
      <c r="F95" s="63"/>
      <c r="G95" s="68" t="str">
        <f>IF(E95=0,"-",F95/E95)</f>
        <v>-</v>
      </c>
      <c r="H95" s="73"/>
      <c r="I95" s="89">
        <v>0.28999999999999998</v>
      </c>
      <c r="J95" s="68" t="str">
        <f>IF(H95=0,"-",I95/H95)</f>
        <v>-</v>
      </c>
      <c r="K95" s="73"/>
      <c r="L95" s="73">
        <v>1</v>
      </c>
      <c r="M95" s="68" t="str">
        <f>IF(K95=0,"-",L95/K95)</f>
        <v>-</v>
      </c>
      <c r="N95" s="73"/>
      <c r="O95" s="73">
        <v>1</v>
      </c>
      <c r="P95" s="68" t="str">
        <f>IF(N95=0,"-",O95/N95)</f>
        <v>-</v>
      </c>
    </row>
    <row r="96" spans="1:16">
      <c r="A96" s="69"/>
      <c r="B96" s="67" t="s">
        <v>86</v>
      </c>
      <c r="C96" s="419"/>
      <c r="D96" s="422"/>
      <c r="E96" s="63"/>
      <c r="F96" s="63"/>
      <c r="G96" s="68" t="str">
        <f>IF(E96=0,"-",F96/E96)</f>
        <v>-</v>
      </c>
      <c r="H96" s="73"/>
      <c r="I96" s="73"/>
      <c r="J96" s="68" t="str">
        <f>IF(H96=0,"-",I96/H96)</f>
        <v>-</v>
      </c>
      <c r="K96" s="73"/>
      <c r="L96" s="73"/>
      <c r="M96" s="68" t="str">
        <f>IF(K96=0,"-",L96/K96)</f>
        <v>-</v>
      </c>
      <c r="N96" s="73"/>
      <c r="O96" s="73"/>
      <c r="P96" s="68" t="str">
        <f>IF(N96=0,"-",O96/N96)</f>
        <v>-</v>
      </c>
    </row>
    <row r="97" spans="1:16">
      <c r="A97" s="69"/>
      <c r="B97" s="67" t="s">
        <v>87</v>
      </c>
      <c r="C97" s="419"/>
      <c r="D97" s="422"/>
      <c r="E97" s="70"/>
      <c r="F97" s="70"/>
      <c r="G97" s="68" t="str">
        <f>IF(E97=0,"-",F97/E97)</f>
        <v>-</v>
      </c>
      <c r="H97" s="71"/>
      <c r="I97" s="71"/>
      <c r="J97" s="68" t="str">
        <f>IF(H97=0,"-",I97/H97)</f>
        <v>-</v>
      </c>
      <c r="K97" s="71"/>
      <c r="L97" s="71"/>
      <c r="M97" s="68" t="str">
        <f>IF(K97=0,"-",L97/K97)</f>
        <v>-</v>
      </c>
      <c r="N97" s="71"/>
      <c r="O97" s="71"/>
      <c r="P97" s="68" t="str">
        <f>IF(N97=0,"-",O97/N97)</f>
        <v>-</v>
      </c>
    </row>
    <row r="98" spans="1:16">
      <c r="A98" s="69"/>
      <c r="B98" s="67" t="s">
        <v>88</v>
      </c>
      <c r="C98" s="420"/>
      <c r="D98" s="423"/>
      <c r="E98" s="70"/>
      <c r="F98" s="70"/>
      <c r="G98" s="68" t="str">
        <f>IF(E98=0,"-",F98/E98)</f>
        <v>-</v>
      </c>
      <c r="H98" s="70"/>
      <c r="I98" s="70"/>
      <c r="J98" s="68" t="str">
        <f>IF(H98=0,"-",I98/H98)</f>
        <v>-</v>
      </c>
      <c r="K98" s="70"/>
      <c r="L98" s="70"/>
      <c r="M98" s="68" t="str">
        <f>IF(K98=0,"-",L98/K98)</f>
        <v>-</v>
      </c>
      <c r="N98" s="70"/>
      <c r="O98" s="70"/>
      <c r="P98" s="68" t="str">
        <f>IF(N98=0,"-",O98/N98)</f>
        <v>-</v>
      </c>
    </row>
    <row r="99" spans="1:16">
      <c r="A99" s="427"/>
      <c r="B99" s="427"/>
      <c r="C99" s="427"/>
      <c r="D99" s="427"/>
      <c r="E99" s="427"/>
      <c r="F99" s="427"/>
      <c r="G99" s="427"/>
      <c r="H99" s="427"/>
      <c r="I99" s="427"/>
      <c r="J99" s="427"/>
      <c r="K99" s="427"/>
      <c r="L99" s="427"/>
      <c r="M99" s="427"/>
      <c r="N99" s="427"/>
      <c r="O99" s="427"/>
      <c r="P99" s="427"/>
    </row>
    <row r="100" spans="1:16" ht="30" customHeight="1">
      <c r="A100" s="69"/>
      <c r="B100" s="75" t="s">
        <v>93</v>
      </c>
      <c r="C100" s="386"/>
      <c r="D100" s="385"/>
      <c r="E100" s="55">
        <f>SUM(E102)</f>
        <v>0</v>
      </c>
      <c r="F100" s="55">
        <f>SUM(F102)</f>
        <v>0</v>
      </c>
      <c r="G100" s="56" t="str">
        <f>IF(E100=0,"-",F100/E100)</f>
        <v>-</v>
      </c>
      <c r="H100" s="55">
        <f>SUM(H102)</f>
        <v>0</v>
      </c>
      <c r="I100" s="55">
        <f>SUM(I102)</f>
        <v>0.48</v>
      </c>
      <c r="J100" s="56" t="str">
        <f>IF(H100=0,"-",I100/H100)</f>
        <v>-</v>
      </c>
      <c r="K100" s="55">
        <f>SUM(K102)</f>
        <v>0</v>
      </c>
      <c r="L100" s="55">
        <f>SUM(L102)</f>
        <v>0</v>
      </c>
      <c r="M100" s="56" t="str">
        <f>IF(K100=0,"-",L100/K100)</f>
        <v>-</v>
      </c>
      <c r="N100" s="55">
        <f>SUM(N102)</f>
        <v>0</v>
      </c>
      <c r="O100" s="55">
        <f>SUM(O102)</f>
        <v>1.5</v>
      </c>
      <c r="P100" s="56" t="str">
        <f>IF(N100=0,"-",O100/N100)</f>
        <v>-</v>
      </c>
    </row>
    <row r="101" spans="1:16">
      <c r="A101" s="69"/>
      <c r="B101" s="66" t="s">
        <v>10</v>
      </c>
      <c r="C101" s="386"/>
      <c r="D101" s="385"/>
      <c r="E101" s="70"/>
      <c r="F101" s="70"/>
      <c r="G101" s="87"/>
      <c r="H101" s="71"/>
      <c r="I101" s="71"/>
      <c r="J101" s="88"/>
      <c r="K101" s="71"/>
      <c r="L101" s="71"/>
      <c r="M101" s="88"/>
      <c r="N101" s="71"/>
      <c r="O101" s="71"/>
      <c r="P101" s="88"/>
    </row>
    <row r="102" spans="1:16">
      <c r="A102" s="69"/>
      <c r="B102" s="67" t="s">
        <v>85</v>
      </c>
      <c r="C102" s="386"/>
      <c r="D102" s="385"/>
      <c r="E102" s="63"/>
      <c r="F102" s="63"/>
      <c r="G102" s="68" t="str">
        <f>IF(E102=0,"-",F102/E102)</f>
        <v>-</v>
      </c>
      <c r="H102" s="73"/>
      <c r="I102" s="89">
        <v>0.48</v>
      </c>
      <c r="J102" s="68" t="str">
        <f>IF(H102=0,"-",I102/H102)</f>
        <v>-</v>
      </c>
      <c r="K102" s="73"/>
      <c r="L102" s="73"/>
      <c r="M102" s="68" t="str">
        <f>IF(K102=0,"-",L102/K102)</f>
        <v>-</v>
      </c>
      <c r="N102" s="73"/>
      <c r="O102" s="73">
        <v>1.5</v>
      </c>
      <c r="P102" s="68" t="str">
        <f>IF(N102=0,"-",O102/N102)</f>
        <v>-</v>
      </c>
    </row>
  </sheetData>
  <autoFilter ref="A6:P98"/>
  <mergeCells count="47">
    <mergeCell ref="C100:C102"/>
    <mergeCell ref="D100:D102"/>
    <mergeCell ref="A83:P83"/>
    <mergeCell ref="C84:C90"/>
    <mergeCell ref="D84:D90"/>
    <mergeCell ref="A91:P91"/>
    <mergeCell ref="C92:C98"/>
    <mergeCell ref="D92:D98"/>
    <mergeCell ref="C67:C73"/>
    <mergeCell ref="D67:D73"/>
    <mergeCell ref="A82:P82"/>
    <mergeCell ref="A99:P99"/>
    <mergeCell ref="C74:C80"/>
    <mergeCell ref="D74:D80"/>
    <mergeCell ref="A66:P66"/>
    <mergeCell ref="C37:C43"/>
    <mergeCell ref="D37:D43"/>
    <mergeCell ref="A15:P15"/>
    <mergeCell ref="C16:C22"/>
    <mergeCell ref="D16:D22"/>
    <mergeCell ref="C23:C29"/>
    <mergeCell ref="D23:D29"/>
    <mergeCell ref="C44:C50"/>
    <mergeCell ref="D44:D50"/>
    <mergeCell ref="A51:P51"/>
    <mergeCell ref="C52:C58"/>
    <mergeCell ref="D52:D58"/>
    <mergeCell ref="C59:C65"/>
    <mergeCell ref="D59:D65"/>
    <mergeCell ref="C7:C13"/>
    <mergeCell ref="D7:D13"/>
    <mergeCell ref="C30:C36"/>
    <mergeCell ref="D30:D36"/>
    <mergeCell ref="H5:J5"/>
    <mergeCell ref="K4:P4"/>
    <mergeCell ref="E5:G5"/>
    <mergeCell ref="N5:P5"/>
    <mergeCell ref="M1:P1"/>
    <mergeCell ref="D1:J1"/>
    <mergeCell ref="A2:P2"/>
    <mergeCell ref="O3:P3"/>
    <mergeCell ref="A4:A6"/>
    <mergeCell ref="B4:B6"/>
    <mergeCell ref="C4:C6"/>
    <mergeCell ref="D4:D6"/>
    <mergeCell ref="E4:J4"/>
    <mergeCell ref="K5:M5"/>
  </mergeCells>
  <phoneticPr fontId="8" type="noConversion"/>
  <conditionalFormatting sqref="E1:P4 E6:P65536">
    <cfRule type="cellIs" dxfId="9" priority="1" stopIfTrue="1" operator="equal">
      <formula>0</formula>
    </cfRule>
  </conditionalFormatting>
  <printOptions horizontalCentered="1"/>
  <pageMargins left="0.27559055118110237" right="0.19685039370078741" top="0.39370078740157483" bottom="0.39370078740157483" header="0.19685039370078741" footer="0.51181102362204722"/>
  <pageSetup paperSize="9" scale="70" fitToHeight="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P102"/>
  <sheetViews>
    <sheetView view="pageBreakPreview" zoomScale="75" zoomScaleNormal="70" zoomScaleSheetLayoutView="75" workbookViewId="0">
      <pane xSplit="4" ySplit="13" topLeftCell="E14" activePane="bottomRight" state="frozen"/>
      <selection pane="topRight" activeCell="E1" sqref="E1"/>
      <selection pane="bottomLeft" activeCell="A16" sqref="A16"/>
      <selection pane="bottomRight" activeCell="K7" sqref="K7"/>
    </sheetView>
  </sheetViews>
  <sheetFormatPr defaultColWidth="9.140625" defaultRowHeight="15.75"/>
  <cols>
    <col min="1" max="1" width="4.7109375" style="45" customWidth="1"/>
    <col min="2" max="2" width="55.7109375" style="46" customWidth="1"/>
    <col min="3" max="3" width="12.7109375" style="99" customWidth="1"/>
    <col min="4" max="4" width="10.7109375" style="45" customWidth="1"/>
    <col min="5" max="6" width="9.7109375" style="47" customWidth="1"/>
    <col min="7" max="7" width="9.7109375" style="76" customWidth="1"/>
    <col min="8" max="9" width="9.7109375" style="48" customWidth="1"/>
    <col min="10" max="10" width="9.7109375" style="77" customWidth="1"/>
    <col min="11" max="11" width="9.7109375" style="48" customWidth="1"/>
    <col min="12" max="12" width="12.7109375" style="48" customWidth="1"/>
    <col min="13" max="13" width="9.7109375" style="77" customWidth="1"/>
    <col min="14" max="14" width="9.7109375" style="48" customWidth="1"/>
    <col min="15" max="15" width="12.7109375" style="48" customWidth="1"/>
    <col min="16" max="16" width="9.7109375" style="77" customWidth="1"/>
    <col min="17" max="17" width="9.7109375" style="46" customWidth="1"/>
    <col min="18" max="16384" width="9.140625" style="46"/>
  </cols>
  <sheetData>
    <row r="1" spans="1:16" s="45" customFormat="1" ht="24.95" customHeight="1">
      <c r="A1" s="92"/>
      <c r="B1" s="92"/>
      <c r="C1" s="100"/>
      <c r="D1" s="400" t="s">
        <v>9</v>
      </c>
      <c r="E1" s="400"/>
      <c r="F1" s="400"/>
      <c r="G1" s="400"/>
      <c r="H1" s="400"/>
      <c r="I1" s="400"/>
      <c r="J1" s="400"/>
      <c r="K1" s="92"/>
      <c r="L1" s="92"/>
      <c r="M1" s="429" t="s">
        <v>105</v>
      </c>
      <c r="N1" s="429"/>
      <c r="O1" s="429"/>
      <c r="P1" s="429"/>
    </row>
    <row r="2" spans="1:16" s="45" customFormat="1" ht="39.950000000000003" customHeight="1">
      <c r="A2" s="405" t="s">
        <v>103</v>
      </c>
      <c r="B2" s="405"/>
      <c r="C2" s="405"/>
      <c r="D2" s="405"/>
      <c r="E2" s="405"/>
      <c r="F2" s="405"/>
      <c r="G2" s="405"/>
      <c r="H2" s="405"/>
      <c r="I2" s="405"/>
      <c r="J2" s="405"/>
      <c r="K2" s="405"/>
      <c r="L2" s="405"/>
      <c r="M2" s="405"/>
      <c r="N2" s="405"/>
      <c r="O2" s="405"/>
      <c r="P2" s="405"/>
    </row>
    <row r="3" spans="1:16" s="45" customFormat="1">
      <c r="A3" s="49"/>
      <c r="B3" s="49"/>
      <c r="C3" s="96"/>
      <c r="D3" s="50"/>
      <c r="E3" s="49"/>
      <c r="F3" s="49"/>
      <c r="G3" s="78"/>
      <c r="H3" s="49"/>
      <c r="I3" s="49"/>
      <c r="J3" s="78"/>
      <c r="K3" s="49"/>
      <c r="L3" s="49"/>
      <c r="M3" s="78"/>
      <c r="N3" s="49"/>
      <c r="O3" s="398" t="s">
        <v>76</v>
      </c>
      <c r="P3" s="398"/>
    </row>
    <row r="4" spans="1:16" s="51" customFormat="1">
      <c r="A4" s="406" t="s">
        <v>0</v>
      </c>
      <c r="B4" s="406" t="s">
        <v>77</v>
      </c>
      <c r="C4" s="409" t="s">
        <v>1</v>
      </c>
      <c r="D4" s="406" t="s">
        <v>78</v>
      </c>
      <c r="E4" s="402" t="s">
        <v>79</v>
      </c>
      <c r="F4" s="403"/>
      <c r="G4" s="403"/>
      <c r="H4" s="403"/>
      <c r="I4" s="403"/>
      <c r="J4" s="404"/>
      <c r="K4" s="402" t="s">
        <v>100</v>
      </c>
      <c r="L4" s="403"/>
      <c r="M4" s="403"/>
      <c r="N4" s="403"/>
      <c r="O4" s="403"/>
      <c r="P4" s="404"/>
    </row>
    <row r="5" spans="1:16" s="51" customFormat="1" ht="15.75" customHeight="1">
      <c r="A5" s="407"/>
      <c r="B5" s="407"/>
      <c r="C5" s="410"/>
      <c r="D5" s="407"/>
      <c r="E5" s="402" t="s">
        <v>106</v>
      </c>
      <c r="F5" s="403"/>
      <c r="G5" s="404"/>
      <c r="H5" s="402" t="s">
        <v>107</v>
      </c>
      <c r="I5" s="403"/>
      <c r="J5" s="404"/>
      <c r="K5" s="402" t="s">
        <v>106</v>
      </c>
      <c r="L5" s="403"/>
      <c r="M5" s="404"/>
      <c r="N5" s="402" t="s">
        <v>107</v>
      </c>
      <c r="O5" s="403"/>
      <c r="P5" s="404"/>
    </row>
    <row r="6" spans="1:16" s="51" customFormat="1">
      <c r="A6" s="408"/>
      <c r="B6" s="408"/>
      <c r="C6" s="411"/>
      <c r="D6" s="408"/>
      <c r="E6" s="52" t="s">
        <v>62</v>
      </c>
      <c r="F6" s="52" t="s">
        <v>63</v>
      </c>
      <c r="G6" s="79" t="s">
        <v>81</v>
      </c>
      <c r="H6" s="52" t="s">
        <v>62</v>
      </c>
      <c r="I6" s="52" t="s">
        <v>63</v>
      </c>
      <c r="J6" s="79" t="s">
        <v>81</v>
      </c>
      <c r="K6" s="52" t="s">
        <v>62</v>
      </c>
      <c r="L6" s="52" t="s">
        <v>82</v>
      </c>
      <c r="M6" s="79" t="s">
        <v>81</v>
      </c>
      <c r="N6" s="52" t="s">
        <v>62</v>
      </c>
      <c r="O6" s="52" t="s">
        <v>82</v>
      </c>
      <c r="P6" s="79" t="s">
        <v>81</v>
      </c>
    </row>
    <row r="7" spans="1:16" s="51" customFormat="1" ht="30" customHeight="1">
      <c r="A7" s="53"/>
      <c r="B7" s="54" t="s">
        <v>83</v>
      </c>
      <c r="C7" s="412">
        <f>SUM(C16,C23,C30,C37,C44,C52,C59,C67,C74,C84,C92)</f>
        <v>724.2600000000001</v>
      </c>
      <c r="D7" s="415">
        <f>SUM(D16,D23,D30,D37,D44,D52,D59,D67,D74,D84,D92)</f>
        <v>11</v>
      </c>
      <c r="E7" s="84">
        <f>SUM(E9:E13)</f>
        <v>0</v>
      </c>
      <c r="F7" s="84">
        <f t="shared" ref="F7:O7" si="0">SUM(F9:F13)</f>
        <v>22.400000000000002</v>
      </c>
      <c r="G7" s="56" t="str">
        <f>IF(E7=0,"-",F7/E7)</f>
        <v>-</v>
      </c>
      <c r="H7" s="84">
        <f>SUM(H9:H13)</f>
        <v>0</v>
      </c>
      <c r="I7" s="93">
        <f t="shared" si="0"/>
        <v>10.14</v>
      </c>
      <c r="J7" s="56" t="str">
        <f>IF(H7=0,"-",I7/H7)</f>
        <v>-</v>
      </c>
      <c r="K7" s="84">
        <f t="shared" si="0"/>
        <v>127.75</v>
      </c>
      <c r="L7" s="84">
        <f t="shared" si="0"/>
        <v>150.16999999999999</v>
      </c>
      <c r="M7" s="56">
        <f>IF(K7=0,"-",L7/K7)</f>
        <v>1.1754990215264187</v>
      </c>
      <c r="N7" s="84">
        <f t="shared" si="0"/>
        <v>127.75</v>
      </c>
      <c r="O7" s="84">
        <f t="shared" si="0"/>
        <v>128.63</v>
      </c>
      <c r="P7" s="56">
        <f>IF(N7=0,"-",O7/N7)</f>
        <v>1.0068884540117415</v>
      </c>
    </row>
    <row r="8" spans="1:16" s="51" customFormat="1">
      <c r="A8" s="53"/>
      <c r="B8" s="57" t="s">
        <v>10</v>
      </c>
      <c r="C8" s="413"/>
      <c r="D8" s="416"/>
      <c r="E8" s="58"/>
      <c r="F8" s="58"/>
      <c r="G8" s="80"/>
      <c r="H8" s="59"/>
      <c r="I8" s="59"/>
      <c r="J8" s="81"/>
      <c r="K8" s="59"/>
      <c r="L8" s="59"/>
      <c r="M8" s="81"/>
      <c r="N8" s="59"/>
      <c r="O8" s="59"/>
      <c r="P8" s="81"/>
    </row>
    <row r="9" spans="1:16" s="51" customFormat="1">
      <c r="A9" s="53"/>
      <c r="B9" s="60" t="s">
        <v>84</v>
      </c>
      <c r="C9" s="413"/>
      <c r="D9" s="416"/>
      <c r="E9" s="52">
        <f>SUM(E18,E25,E32,E39,E46,E54,E61,E69,E76,E86,E94,)</f>
        <v>0</v>
      </c>
      <c r="F9" s="52">
        <f>SUM(F18,F25,F32,F39,F46,F54,F61,F69,F76,F86,F94,)</f>
        <v>0</v>
      </c>
      <c r="G9" s="56" t="str">
        <f>IF(E9=0,"-",F9/E9)</f>
        <v>-</v>
      </c>
      <c r="H9" s="52">
        <f>SUM(H18,H25,H32,H39,H46,H54,H61,H69,H76,H86,H94,)</f>
        <v>0</v>
      </c>
      <c r="I9" s="52">
        <f>SUM(I18,I25,I32,I39,I46,I54,I61,I69,I76,I86,I94,)</f>
        <v>0</v>
      </c>
      <c r="J9" s="56" t="str">
        <f>IF(H9=0,"-",I9/H9)</f>
        <v>-</v>
      </c>
      <c r="K9" s="52">
        <f>SUM(K18,K25,K32,K39,K46,K54,K61,K69,K76,K86,K94,)</f>
        <v>0</v>
      </c>
      <c r="L9" s="52">
        <f>SUM(L18,L25,L32,L39,L46,L54,L61,L69,L76,L86,L94,)</f>
        <v>0</v>
      </c>
      <c r="M9" s="56" t="str">
        <f>IF(K9=0,"-",L9/K9)</f>
        <v>-</v>
      </c>
      <c r="N9" s="52">
        <f>SUM(N18,N25,N32,N39,N46,N54,N61,N69,N76,N86,N94,)</f>
        <v>0</v>
      </c>
      <c r="O9" s="52">
        <f>SUM(O18,O25,O32,O39,O46,O54,O61,O69,O76,O86,O94,)</f>
        <v>0</v>
      </c>
      <c r="P9" s="56" t="str">
        <f>IF(N9=0,"-",O9/N9)</f>
        <v>-</v>
      </c>
    </row>
    <row r="10" spans="1:16" s="51" customFormat="1">
      <c r="A10" s="53"/>
      <c r="B10" s="60" t="s">
        <v>85</v>
      </c>
      <c r="C10" s="413"/>
      <c r="D10" s="416"/>
      <c r="E10" s="52">
        <f>SUM(E19,E26,E33,E40,E47,E55,E62,E70,E77,E87,E95,E102)</f>
        <v>0</v>
      </c>
      <c r="F10" s="52">
        <f>SUM(F19,F26,F33,F40,F47,F55,F62,F70,F77,F87,F95,F102)</f>
        <v>20.3</v>
      </c>
      <c r="G10" s="56" t="str">
        <f>IF(E10=0,"-",F10/E10)</f>
        <v>-</v>
      </c>
      <c r="H10" s="52">
        <f>SUM(H19,H26,H33,H40,H47,H55,H62,H70,H77,H87,H95,H102)</f>
        <v>0</v>
      </c>
      <c r="I10" s="61">
        <f>SUM(I19,I26,I33,I40,I47,I55,I62,I70,I77,I87,I95,I102)</f>
        <v>10.14</v>
      </c>
      <c r="J10" s="56" t="str">
        <f>IF(H10=0,"-",I10/H10)</f>
        <v>-</v>
      </c>
      <c r="K10" s="52">
        <f>SUM(K19,K26,K33,K40,K47,K55,K62,K70,K77,K87,K95,K102)</f>
        <v>25.699999999999996</v>
      </c>
      <c r="L10" s="52">
        <f>SUM(L19,L26,L33,L40,L47,L55,L62,L70,L77,L87,L95,L102)</f>
        <v>41.22</v>
      </c>
      <c r="M10" s="56">
        <f>IF(K10=0,"-",L10/K10)</f>
        <v>1.6038910505836579</v>
      </c>
      <c r="N10" s="52">
        <f>SUM(N19,N26,N33,N40,N47,N55,N62,N70,N77,N87,N95,N102)</f>
        <v>25.699999999999996</v>
      </c>
      <c r="O10" s="52">
        <f>SUM(O19,O26,O33,O40,O47,O55,O62,O70,O77,O87,O95,O102)</f>
        <v>39.28</v>
      </c>
      <c r="P10" s="56">
        <f>IF(N10=0,"-",O10/N10)</f>
        <v>1.5284046692607007</v>
      </c>
    </row>
    <row r="11" spans="1:16" s="51" customFormat="1">
      <c r="A11" s="53"/>
      <c r="B11" s="60" t="s">
        <v>86</v>
      </c>
      <c r="C11" s="413"/>
      <c r="D11" s="416"/>
      <c r="E11" s="52">
        <f t="shared" ref="E11:F13" si="1">SUM(E20,E27,E34,E41,E48,E56,E63,E71,E78,E88,E96,)</f>
        <v>0</v>
      </c>
      <c r="F11" s="52">
        <f t="shared" si="1"/>
        <v>0</v>
      </c>
      <c r="G11" s="56" t="str">
        <f>IF(E11=0,"-",F11/E11)</f>
        <v>-</v>
      </c>
      <c r="H11" s="52">
        <f t="shared" ref="H11:I13" si="2">SUM(H20,H27,H34,H41,H48,H56,H63,H71,H78,H88,H96,)</f>
        <v>0</v>
      </c>
      <c r="I11" s="52">
        <f t="shared" si="2"/>
        <v>0</v>
      </c>
      <c r="J11" s="56" t="str">
        <f>IF(H11=0,"-",I11/H11)</f>
        <v>-</v>
      </c>
      <c r="K11" s="52">
        <f t="shared" ref="K11:L13" si="3">SUM(K20,K27,K34,K41,K48,K56,K63,K71,K78,K88,K96,)</f>
        <v>0</v>
      </c>
      <c r="L11" s="52">
        <f t="shared" si="3"/>
        <v>0</v>
      </c>
      <c r="M11" s="56" t="str">
        <f>IF(K11=0,"-",L11/K11)</f>
        <v>-</v>
      </c>
      <c r="N11" s="52">
        <f t="shared" ref="N11:O13" si="4">SUM(N20,N27,N34,N41,N48,N56,N63,N71,N78,N88,N96,)</f>
        <v>0</v>
      </c>
      <c r="O11" s="52">
        <f t="shared" si="4"/>
        <v>0</v>
      </c>
      <c r="P11" s="56" t="str">
        <f>IF(N11=0,"-",O11/N11)</f>
        <v>-</v>
      </c>
    </row>
    <row r="12" spans="1:16" s="51" customFormat="1">
      <c r="A12" s="53"/>
      <c r="B12" s="60" t="s">
        <v>87</v>
      </c>
      <c r="C12" s="413"/>
      <c r="D12" s="416"/>
      <c r="E12" s="52">
        <f t="shared" si="1"/>
        <v>0</v>
      </c>
      <c r="F12" s="52">
        <f t="shared" si="1"/>
        <v>2.1</v>
      </c>
      <c r="G12" s="56" t="str">
        <f>IF(E12=0,"-",F12/E12)</f>
        <v>-</v>
      </c>
      <c r="H12" s="52">
        <f t="shared" si="2"/>
        <v>0</v>
      </c>
      <c r="I12" s="52">
        <f t="shared" si="2"/>
        <v>0</v>
      </c>
      <c r="J12" s="56" t="str">
        <f>IF(H12=0,"-",I12/H12)</f>
        <v>-</v>
      </c>
      <c r="K12" s="52">
        <f t="shared" si="3"/>
        <v>72.05</v>
      </c>
      <c r="L12" s="52">
        <f t="shared" si="3"/>
        <v>78.949999999999989</v>
      </c>
      <c r="M12" s="56">
        <f>IF(K12=0,"-",L12/K12)</f>
        <v>1.0957668285912558</v>
      </c>
      <c r="N12" s="52">
        <f t="shared" si="4"/>
        <v>72.05</v>
      </c>
      <c r="O12" s="52">
        <f t="shared" si="4"/>
        <v>59.35</v>
      </c>
      <c r="P12" s="56">
        <f>IF(N12=0,"-",O12/N12)</f>
        <v>0.82373351839000697</v>
      </c>
    </row>
    <row r="13" spans="1:16" s="51" customFormat="1" ht="28.5">
      <c r="A13" s="53"/>
      <c r="B13" s="91" t="s">
        <v>88</v>
      </c>
      <c r="C13" s="414"/>
      <c r="D13" s="417"/>
      <c r="E13" s="52">
        <f t="shared" si="1"/>
        <v>0</v>
      </c>
      <c r="F13" s="52">
        <f t="shared" si="1"/>
        <v>0</v>
      </c>
      <c r="G13" s="56" t="str">
        <f>IF(E13=0,"-",F13/E13)</f>
        <v>-</v>
      </c>
      <c r="H13" s="52">
        <f t="shared" si="2"/>
        <v>0</v>
      </c>
      <c r="I13" s="52">
        <f t="shared" si="2"/>
        <v>0</v>
      </c>
      <c r="J13" s="56" t="str">
        <f>IF(H13=0,"-",I13/H13)</f>
        <v>-</v>
      </c>
      <c r="K13" s="52">
        <f t="shared" si="3"/>
        <v>30</v>
      </c>
      <c r="L13" s="52">
        <f t="shared" si="3"/>
        <v>30</v>
      </c>
      <c r="M13" s="56">
        <f>SUM(M22,M29,M36,M43,M50,M58,M65,M73,M80,M90,M98,)</f>
        <v>1</v>
      </c>
      <c r="N13" s="52">
        <f t="shared" si="4"/>
        <v>30</v>
      </c>
      <c r="O13" s="52">
        <f t="shared" si="4"/>
        <v>30</v>
      </c>
      <c r="P13" s="56">
        <f>SUM(P22,P29,P36,P43,P50,P58,P65,P73,P80,P90,P98,)</f>
        <v>1</v>
      </c>
    </row>
    <row r="14" spans="1:16" s="51" customFormat="1">
      <c r="A14" s="53"/>
      <c r="B14" s="57" t="s">
        <v>89</v>
      </c>
      <c r="C14" s="97"/>
      <c r="D14" s="62"/>
      <c r="E14" s="58"/>
      <c r="F14" s="58"/>
      <c r="G14" s="82"/>
      <c r="H14" s="63"/>
      <c r="I14" s="63"/>
      <c r="J14" s="83"/>
      <c r="K14" s="63"/>
      <c r="L14" s="63"/>
      <c r="M14" s="83"/>
      <c r="N14" s="63"/>
      <c r="O14" s="63"/>
      <c r="P14" s="83"/>
    </row>
    <row r="15" spans="1:16" s="51" customFormat="1">
      <c r="A15" s="424" t="s">
        <v>90</v>
      </c>
      <c r="B15" s="425"/>
      <c r="C15" s="425"/>
      <c r="D15" s="425"/>
      <c r="E15" s="425"/>
      <c r="F15" s="425"/>
      <c r="G15" s="425"/>
      <c r="H15" s="425"/>
      <c r="I15" s="425"/>
      <c r="J15" s="425"/>
      <c r="K15" s="425"/>
      <c r="L15" s="425"/>
      <c r="M15" s="425"/>
      <c r="N15" s="425"/>
      <c r="O15" s="425"/>
      <c r="P15" s="426"/>
    </row>
    <row r="16" spans="1:16" s="51" customFormat="1" ht="24.95" customHeight="1">
      <c r="A16" s="64"/>
      <c r="B16" s="65" t="s">
        <v>91</v>
      </c>
      <c r="C16" s="418">
        <v>106.5</v>
      </c>
      <c r="D16" s="421">
        <v>1</v>
      </c>
      <c r="E16" s="84">
        <f>SUM(E18:E22)</f>
        <v>0</v>
      </c>
      <c r="F16" s="84">
        <f t="shared" ref="F16:O16" si="5">SUM(F18:F22)</f>
        <v>0</v>
      </c>
      <c r="G16" s="56" t="str">
        <f>IF(E16=0,"-",F16/E16)</f>
        <v>-</v>
      </c>
      <c r="H16" s="84">
        <f>SUM(H18:H22)</f>
        <v>0</v>
      </c>
      <c r="I16" s="84">
        <f t="shared" si="5"/>
        <v>0</v>
      </c>
      <c r="J16" s="56" t="str">
        <f>IF(H16=0,"-",I16/H16)</f>
        <v>-</v>
      </c>
      <c r="K16" s="84">
        <f t="shared" si="5"/>
        <v>31.5</v>
      </c>
      <c r="L16" s="84">
        <f t="shared" si="5"/>
        <v>31.5</v>
      </c>
      <c r="M16" s="56">
        <f>IF(K16=0,"-",L16/K16)</f>
        <v>1</v>
      </c>
      <c r="N16" s="84">
        <f t="shared" si="5"/>
        <v>31.5</v>
      </c>
      <c r="O16" s="84">
        <f t="shared" si="5"/>
        <v>19</v>
      </c>
      <c r="P16" s="56">
        <f>IF(N16=0,"-",O16/N16)</f>
        <v>0.60317460317460314</v>
      </c>
    </row>
    <row r="17" spans="1:16" s="51" customFormat="1">
      <c r="A17" s="64"/>
      <c r="B17" s="66" t="s">
        <v>10</v>
      </c>
      <c r="C17" s="419"/>
      <c r="D17" s="422"/>
      <c r="E17" s="63"/>
      <c r="F17" s="63"/>
      <c r="G17" s="83"/>
      <c r="H17" s="59"/>
      <c r="I17" s="59"/>
      <c r="J17" s="85"/>
      <c r="K17" s="59"/>
      <c r="L17" s="59"/>
      <c r="M17" s="86"/>
      <c r="N17" s="59"/>
      <c r="O17" s="59"/>
      <c r="P17" s="85"/>
    </row>
    <row r="18" spans="1:16" s="51" customFormat="1">
      <c r="A18" s="64"/>
      <c r="B18" s="67" t="s">
        <v>84</v>
      </c>
      <c r="C18" s="419"/>
      <c r="D18" s="422"/>
      <c r="E18" s="63"/>
      <c r="F18" s="63"/>
      <c r="G18" s="68" t="str">
        <f t="shared" ref="G18:G23" si="6">IF(E18=0,"-",F18/E18)</f>
        <v>-</v>
      </c>
      <c r="H18" s="59"/>
      <c r="I18" s="59"/>
      <c r="J18" s="68" t="str">
        <f t="shared" ref="J18:J23" si="7">IF(H18=0,"-",I18/H18)</f>
        <v>-</v>
      </c>
      <c r="K18" s="59"/>
      <c r="L18" s="59"/>
      <c r="M18" s="68" t="str">
        <f t="shared" ref="M18:M23" si="8">IF(K18=0,"-",L18/K18)</f>
        <v>-</v>
      </c>
      <c r="N18" s="59"/>
      <c r="O18" s="59"/>
      <c r="P18" s="68" t="str">
        <f t="shared" ref="P18:P23" si="9">IF(N18=0,"-",O18/N18)</f>
        <v>-</v>
      </c>
    </row>
    <row r="19" spans="1:16" s="51" customFormat="1">
      <c r="A19" s="64"/>
      <c r="B19" s="67" t="s">
        <v>85</v>
      </c>
      <c r="C19" s="419"/>
      <c r="D19" s="422"/>
      <c r="E19" s="63"/>
      <c r="F19" s="63"/>
      <c r="G19" s="68" t="str">
        <f t="shared" si="6"/>
        <v>-</v>
      </c>
      <c r="H19" s="59"/>
      <c r="I19" s="59"/>
      <c r="J19" s="68" t="str">
        <f t="shared" si="7"/>
        <v>-</v>
      </c>
      <c r="K19" s="59"/>
      <c r="L19" s="59"/>
      <c r="M19" s="68" t="str">
        <f t="shared" si="8"/>
        <v>-</v>
      </c>
      <c r="N19" s="59"/>
      <c r="O19" s="59"/>
      <c r="P19" s="68" t="str">
        <f t="shared" si="9"/>
        <v>-</v>
      </c>
    </row>
    <row r="20" spans="1:16" s="51" customFormat="1">
      <c r="A20" s="64"/>
      <c r="B20" s="67" t="s">
        <v>86</v>
      </c>
      <c r="C20" s="419"/>
      <c r="D20" s="422"/>
      <c r="E20" s="63"/>
      <c r="F20" s="63"/>
      <c r="G20" s="68" t="str">
        <f t="shared" si="6"/>
        <v>-</v>
      </c>
      <c r="H20" s="59"/>
      <c r="I20" s="59"/>
      <c r="J20" s="68" t="str">
        <f t="shared" si="7"/>
        <v>-</v>
      </c>
      <c r="K20" s="59"/>
      <c r="L20" s="59"/>
      <c r="M20" s="68" t="str">
        <f t="shared" si="8"/>
        <v>-</v>
      </c>
      <c r="N20" s="59"/>
      <c r="O20" s="59"/>
      <c r="P20" s="68" t="str">
        <f t="shared" si="9"/>
        <v>-</v>
      </c>
    </row>
    <row r="21" spans="1:16">
      <c r="A21" s="69"/>
      <c r="B21" s="67" t="s">
        <v>87</v>
      </c>
      <c r="C21" s="419"/>
      <c r="D21" s="422"/>
      <c r="E21" s="70"/>
      <c r="F21" s="70"/>
      <c r="G21" s="68" t="str">
        <f t="shared" si="6"/>
        <v>-</v>
      </c>
      <c r="H21" s="71"/>
      <c r="I21" s="71"/>
      <c r="J21" s="68" t="str">
        <f t="shared" si="7"/>
        <v>-</v>
      </c>
      <c r="K21" s="71">
        <v>31.5</v>
      </c>
      <c r="L21" s="71">
        <v>31.5</v>
      </c>
      <c r="M21" s="68">
        <f t="shared" si="8"/>
        <v>1</v>
      </c>
      <c r="N21" s="71">
        <v>31.5</v>
      </c>
      <c r="O21" s="71">
        <v>19</v>
      </c>
      <c r="P21" s="68">
        <f t="shared" si="9"/>
        <v>0.60317460317460314</v>
      </c>
    </row>
    <row r="22" spans="1:16">
      <c r="A22" s="69"/>
      <c r="B22" s="67" t="s">
        <v>88</v>
      </c>
      <c r="C22" s="420"/>
      <c r="D22" s="423"/>
      <c r="E22" s="70"/>
      <c r="F22" s="70"/>
      <c r="G22" s="68" t="str">
        <f t="shared" si="6"/>
        <v>-</v>
      </c>
      <c r="H22" s="70"/>
      <c r="I22" s="70"/>
      <c r="J22" s="68" t="str">
        <f t="shared" si="7"/>
        <v>-</v>
      </c>
      <c r="K22" s="70"/>
      <c r="L22" s="70"/>
      <c r="M22" s="68" t="str">
        <f t="shared" si="8"/>
        <v>-</v>
      </c>
      <c r="N22" s="70"/>
      <c r="O22" s="70"/>
      <c r="P22" s="68" t="str">
        <f t="shared" si="9"/>
        <v>-</v>
      </c>
    </row>
    <row r="23" spans="1:16" ht="24.95" customHeight="1">
      <c r="A23" s="69"/>
      <c r="B23" s="72" t="s">
        <v>26</v>
      </c>
      <c r="C23" s="418">
        <v>101.3</v>
      </c>
      <c r="D23" s="421">
        <v>1</v>
      </c>
      <c r="E23" s="84">
        <f>SUM(E25:E29)</f>
        <v>0</v>
      </c>
      <c r="F23" s="84">
        <f t="shared" ref="F23:O23" si="10">SUM(F25:F29)</f>
        <v>0</v>
      </c>
      <c r="G23" s="56" t="str">
        <f t="shared" si="6"/>
        <v>-</v>
      </c>
      <c r="H23" s="84">
        <f>SUM(H25:H29)</f>
        <v>0</v>
      </c>
      <c r="I23" s="84">
        <f t="shared" si="10"/>
        <v>0</v>
      </c>
      <c r="J23" s="56" t="str">
        <f t="shared" si="7"/>
        <v>-</v>
      </c>
      <c r="K23" s="84">
        <f t="shared" si="10"/>
        <v>45.65</v>
      </c>
      <c r="L23" s="84">
        <f t="shared" si="10"/>
        <v>45.65</v>
      </c>
      <c r="M23" s="56">
        <f t="shared" si="8"/>
        <v>1</v>
      </c>
      <c r="N23" s="84">
        <f t="shared" si="10"/>
        <v>45.65</v>
      </c>
      <c r="O23" s="84">
        <f t="shared" si="10"/>
        <v>42.25</v>
      </c>
      <c r="P23" s="56">
        <f t="shared" si="9"/>
        <v>0.92552026286966049</v>
      </c>
    </row>
    <row r="24" spans="1:16">
      <c r="A24" s="69"/>
      <c r="B24" s="66" t="s">
        <v>10</v>
      </c>
      <c r="C24" s="419"/>
      <c r="D24" s="422"/>
      <c r="E24" s="70"/>
      <c r="F24" s="70"/>
      <c r="G24" s="87"/>
      <c r="H24" s="71"/>
      <c r="I24" s="71"/>
      <c r="J24" s="88"/>
      <c r="K24" s="71"/>
      <c r="L24" s="71"/>
      <c r="M24" s="88"/>
      <c r="N24" s="71"/>
      <c r="O24" s="71"/>
      <c r="P24" s="88"/>
    </row>
    <row r="25" spans="1:16">
      <c r="A25" s="69"/>
      <c r="B25" s="67" t="s">
        <v>84</v>
      </c>
      <c r="C25" s="419"/>
      <c r="D25" s="422"/>
      <c r="E25" s="63"/>
      <c r="F25" s="63"/>
      <c r="G25" s="68" t="str">
        <f t="shared" ref="G25:G30" si="11">IF(E25=0,"-",F25/E25)</f>
        <v>-</v>
      </c>
      <c r="H25" s="59"/>
      <c r="I25" s="59"/>
      <c r="J25" s="68" t="str">
        <f t="shared" ref="J25:J30" si="12">IF(H25=0,"-",I25/H25)</f>
        <v>-</v>
      </c>
      <c r="K25" s="59"/>
      <c r="L25" s="59"/>
      <c r="M25" s="68" t="str">
        <f t="shared" ref="M25:M30" si="13">IF(K25=0,"-",L25/K25)</f>
        <v>-</v>
      </c>
      <c r="N25" s="59"/>
      <c r="O25" s="59"/>
      <c r="P25" s="68" t="str">
        <f t="shared" ref="P25:P30" si="14">IF(N25=0,"-",O25/N25)</f>
        <v>-</v>
      </c>
    </row>
    <row r="26" spans="1:16">
      <c r="A26" s="69"/>
      <c r="B26" s="67" t="s">
        <v>85</v>
      </c>
      <c r="C26" s="419"/>
      <c r="D26" s="422"/>
      <c r="E26" s="63"/>
      <c r="F26" s="63"/>
      <c r="G26" s="68" t="str">
        <f t="shared" si="11"/>
        <v>-</v>
      </c>
      <c r="H26" s="59"/>
      <c r="I26" s="59"/>
      <c r="J26" s="68" t="str">
        <f t="shared" si="12"/>
        <v>-</v>
      </c>
      <c r="K26" s="59">
        <v>3.4</v>
      </c>
      <c r="L26" s="59">
        <v>3.4</v>
      </c>
      <c r="M26" s="68">
        <f t="shared" si="13"/>
        <v>1</v>
      </c>
      <c r="N26" s="59">
        <v>3.4</v>
      </c>
      <c r="O26" s="59"/>
      <c r="P26" s="68">
        <f t="shared" si="14"/>
        <v>0</v>
      </c>
    </row>
    <row r="27" spans="1:16">
      <c r="A27" s="69"/>
      <c r="B27" s="67" t="s">
        <v>86</v>
      </c>
      <c r="C27" s="419"/>
      <c r="D27" s="422"/>
      <c r="E27" s="63"/>
      <c r="F27" s="63"/>
      <c r="G27" s="68" t="str">
        <f t="shared" si="11"/>
        <v>-</v>
      </c>
      <c r="H27" s="59"/>
      <c r="I27" s="59"/>
      <c r="J27" s="68" t="str">
        <f t="shared" si="12"/>
        <v>-</v>
      </c>
      <c r="K27" s="59"/>
      <c r="L27" s="59"/>
      <c r="M27" s="68" t="str">
        <f t="shared" si="13"/>
        <v>-</v>
      </c>
      <c r="N27" s="59"/>
      <c r="O27" s="59"/>
      <c r="P27" s="68" t="str">
        <f t="shared" si="14"/>
        <v>-</v>
      </c>
    </row>
    <row r="28" spans="1:16">
      <c r="A28" s="69"/>
      <c r="B28" s="67" t="s">
        <v>87</v>
      </c>
      <c r="C28" s="419"/>
      <c r="D28" s="422"/>
      <c r="E28" s="70"/>
      <c r="F28" s="70"/>
      <c r="G28" s="68" t="str">
        <f t="shared" si="11"/>
        <v>-</v>
      </c>
      <c r="H28" s="71"/>
      <c r="I28" s="71"/>
      <c r="J28" s="68" t="str">
        <f t="shared" si="12"/>
        <v>-</v>
      </c>
      <c r="K28" s="71">
        <v>12.25</v>
      </c>
      <c r="L28" s="71">
        <v>12.25</v>
      </c>
      <c r="M28" s="68">
        <f t="shared" si="13"/>
        <v>1</v>
      </c>
      <c r="N28" s="71">
        <v>12.25</v>
      </c>
      <c r="O28" s="71">
        <v>12.25</v>
      </c>
      <c r="P28" s="68">
        <f t="shared" si="14"/>
        <v>1</v>
      </c>
    </row>
    <row r="29" spans="1:16">
      <c r="A29" s="69"/>
      <c r="B29" s="67" t="s">
        <v>88</v>
      </c>
      <c r="C29" s="420"/>
      <c r="D29" s="423"/>
      <c r="E29" s="70"/>
      <c r="F29" s="70"/>
      <c r="G29" s="68" t="str">
        <f t="shared" si="11"/>
        <v>-</v>
      </c>
      <c r="H29" s="70"/>
      <c r="I29" s="70"/>
      <c r="J29" s="68" t="str">
        <f t="shared" si="12"/>
        <v>-</v>
      </c>
      <c r="K29" s="70">
        <v>30</v>
      </c>
      <c r="L29" s="70">
        <v>30</v>
      </c>
      <c r="M29" s="68">
        <f t="shared" si="13"/>
        <v>1</v>
      </c>
      <c r="N29" s="70">
        <v>30</v>
      </c>
      <c r="O29" s="70">
        <v>30</v>
      </c>
      <c r="P29" s="68">
        <f t="shared" si="14"/>
        <v>1</v>
      </c>
    </row>
    <row r="30" spans="1:16" ht="30" customHeight="1">
      <c r="A30" s="69"/>
      <c r="B30" s="72" t="s">
        <v>99</v>
      </c>
      <c r="C30" s="418">
        <v>232.9</v>
      </c>
      <c r="D30" s="421">
        <v>1</v>
      </c>
      <c r="E30" s="84">
        <f>SUM(E32:E36)</f>
        <v>0</v>
      </c>
      <c r="F30" s="84">
        <f t="shared" ref="F30:O30" si="15">SUM(F32:F36)</f>
        <v>9.8000000000000007</v>
      </c>
      <c r="G30" s="56" t="str">
        <f t="shared" si="11"/>
        <v>-</v>
      </c>
      <c r="H30" s="84">
        <f>SUM(H32:H36)</f>
        <v>0</v>
      </c>
      <c r="I30" s="84">
        <f t="shared" si="15"/>
        <v>8.17</v>
      </c>
      <c r="J30" s="56" t="str">
        <f t="shared" si="12"/>
        <v>-</v>
      </c>
      <c r="K30" s="84">
        <f t="shared" si="15"/>
        <v>28.7</v>
      </c>
      <c r="L30" s="84">
        <f t="shared" si="15"/>
        <v>35.92</v>
      </c>
      <c r="M30" s="56">
        <f t="shared" si="13"/>
        <v>1.2515679442508711</v>
      </c>
      <c r="N30" s="84">
        <f t="shared" si="15"/>
        <v>28.7</v>
      </c>
      <c r="O30" s="84">
        <f t="shared" si="15"/>
        <v>26.08</v>
      </c>
      <c r="P30" s="56">
        <f t="shared" si="14"/>
        <v>0.90871080139372817</v>
      </c>
    </row>
    <row r="31" spans="1:16">
      <c r="A31" s="69"/>
      <c r="B31" s="66" t="s">
        <v>10</v>
      </c>
      <c r="C31" s="419"/>
      <c r="D31" s="422"/>
      <c r="E31" s="70"/>
      <c r="F31" s="70"/>
      <c r="G31" s="87"/>
      <c r="H31" s="71"/>
      <c r="I31" s="71"/>
      <c r="J31" s="88"/>
      <c r="K31" s="71"/>
      <c r="L31" s="71"/>
      <c r="M31" s="88"/>
      <c r="N31" s="71"/>
      <c r="O31" s="71"/>
      <c r="P31" s="88"/>
    </row>
    <row r="32" spans="1:16">
      <c r="A32" s="69"/>
      <c r="B32" s="67" t="s">
        <v>84</v>
      </c>
      <c r="C32" s="419"/>
      <c r="D32" s="422"/>
      <c r="E32" s="63"/>
      <c r="F32" s="63"/>
      <c r="G32" s="68" t="str">
        <f t="shared" ref="G32:G37" si="16">IF(E32=0,"-",F32/E32)</f>
        <v>-</v>
      </c>
      <c r="H32" s="59"/>
      <c r="I32" s="59"/>
      <c r="J32" s="68" t="str">
        <f t="shared" ref="J32:J37" si="17">IF(H32=0,"-",I32/H32)</f>
        <v>-</v>
      </c>
      <c r="K32" s="59"/>
      <c r="L32" s="59"/>
      <c r="M32" s="68" t="str">
        <f t="shared" ref="M32:M37" si="18">IF(K32=0,"-",L32/K32)</f>
        <v>-</v>
      </c>
      <c r="N32" s="59"/>
      <c r="O32" s="59"/>
      <c r="P32" s="68" t="str">
        <f t="shared" ref="P32:P37" si="19">IF(N32=0,"-",O32/N32)</f>
        <v>-</v>
      </c>
    </row>
    <row r="33" spans="1:16">
      <c r="A33" s="69"/>
      <c r="B33" s="67" t="s">
        <v>85</v>
      </c>
      <c r="C33" s="419"/>
      <c r="D33" s="422"/>
      <c r="E33" s="63"/>
      <c r="F33" s="63">
        <v>9.8000000000000007</v>
      </c>
      <c r="G33" s="68" t="str">
        <f t="shared" si="16"/>
        <v>-</v>
      </c>
      <c r="H33" s="59"/>
      <c r="I33" s="90">
        <v>8.17</v>
      </c>
      <c r="J33" s="68" t="str">
        <f t="shared" si="17"/>
        <v>-</v>
      </c>
      <c r="K33" s="73">
        <v>14.7</v>
      </c>
      <c r="L33" s="73">
        <f>9.84+7.28</f>
        <v>17.12</v>
      </c>
      <c r="M33" s="68">
        <f t="shared" si="18"/>
        <v>1.1646258503401361</v>
      </c>
      <c r="N33" s="73">
        <v>14.7</v>
      </c>
      <c r="O33" s="73">
        <f>7.28+4.9+4.9</f>
        <v>17.079999999999998</v>
      </c>
      <c r="P33" s="68">
        <f t="shared" si="19"/>
        <v>1.1619047619047618</v>
      </c>
    </row>
    <row r="34" spans="1:16">
      <c r="A34" s="69"/>
      <c r="B34" s="67" t="s">
        <v>86</v>
      </c>
      <c r="C34" s="419"/>
      <c r="D34" s="422"/>
      <c r="E34" s="63"/>
      <c r="F34" s="63"/>
      <c r="G34" s="68" t="str">
        <f t="shared" si="16"/>
        <v>-</v>
      </c>
      <c r="H34" s="59"/>
      <c r="I34" s="59"/>
      <c r="J34" s="68" t="str">
        <f t="shared" si="17"/>
        <v>-</v>
      </c>
      <c r="K34" s="59"/>
      <c r="L34" s="59"/>
      <c r="M34" s="68" t="str">
        <f t="shared" si="18"/>
        <v>-</v>
      </c>
      <c r="N34" s="59"/>
      <c r="O34" s="59"/>
      <c r="P34" s="68" t="str">
        <f t="shared" si="19"/>
        <v>-</v>
      </c>
    </row>
    <row r="35" spans="1:16">
      <c r="A35" s="69"/>
      <c r="B35" s="67" t="s">
        <v>87</v>
      </c>
      <c r="C35" s="419"/>
      <c r="D35" s="422"/>
      <c r="E35" s="70"/>
      <c r="F35" s="70"/>
      <c r="G35" s="68" t="str">
        <f t="shared" si="16"/>
        <v>-</v>
      </c>
      <c r="H35" s="71"/>
      <c r="I35" s="71"/>
      <c r="J35" s="68" t="str">
        <f t="shared" si="17"/>
        <v>-</v>
      </c>
      <c r="K35" s="73">
        <v>14</v>
      </c>
      <c r="L35" s="73">
        <f>9+9.8</f>
        <v>18.8</v>
      </c>
      <c r="M35" s="68">
        <f t="shared" si="18"/>
        <v>1.342857142857143</v>
      </c>
      <c r="N35" s="71">
        <v>14</v>
      </c>
      <c r="O35" s="71">
        <f>9</f>
        <v>9</v>
      </c>
      <c r="P35" s="68">
        <f t="shared" si="19"/>
        <v>0.6428571428571429</v>
      </c>
    </row>
    <row r="36" spans="1:16">
      <c r="A36" s="69"/>
      <c r="B36" s="67" t="s">
        <v>88</v>
      </c>
      <c r="C36" s="420"/>
      <c r="D36" s="423"/>
      <c r="E36" s="70"/>
      <c r="F36" s="70"/>
      <c r="G36" s="68" t="str">
        <f t="shared" si="16"/>
        <v>-</v>
      </c>
      <c r="H36" s="70"/>
      <c r="I36" s="70"/>
      <c r="J36" s="68" t="str">
        <f t="shared" si="17"/>
        <v>-</v>
      </c>
      <c r="K36" s="70"/>
      <c r="L36" s="70"/>
      <c r="M36" s="68" t="str">
        <f t="shared" si="18"/>
        <v>-</v>
      </c>
      <c r="N36" s="70"/>
      <c r="O36" s="70"/>
      <c r="P36" s="68" t="str">
        <f t="shared" si="19"/>
        <v>-</v>
      </c>
    </row>
    <row r="37" spans="1:16" ht="30" customHeight="1">
      <c r="A37" s="69"/>
      <c r="B37" s="74" t="s">
        <v>97</v>
      </c>
      <c r="C37" s="418">
        <v>24.5</v>
      </c>
      <c r="D37" s="421">
        <v>1</v>
      </c>
      <c r="E37" s="84">
        <f>SUM(E39:E43)</f>
        <v>0</v>
      </c>
      <c r="F37" s="84">
        <f t="shared" ref="F37:O37" si="20">SUM(F39:F43)</f>
        <v>0</v>
      </c>
      <c r="G37" s="56" t="str">
        <f t="shared" si="16"/>
        <v>-</v>
      </c>
      <c r="H37" s="84">
        <f>SUM(H39:H43)</f>
        <v>0</v>
      </c>
      <c r="I37" s="84">
        <f t="shared" si="20"/>
        <v>0</v>
      </c>
      <c r="J37" s="56" t="str">
        <f t="shared" si="17"/>
        <v>-</v>
      </c>
      <c r="K37" s="84">
        <f t="shared" si="20"/>
        <v>3</v>
      </c>
      <c r="L37" s="84">
        <f t="shared" si="20"/>
        <v>3</v>
      </c>
      <c r="M37" s="56">
        <f t="shared" si="18"/>
        <v>1</v>
      </c>
      <c r="N37" s="84">
        <f t="shared" si="20"/>
        <v>3</v>
      </c>
      <c r="O37" s="84">
        <f t="shared" si="20"/>
        <v>3</v>
      </c>
      <c r="P37" s="56">
        <f t="shared" si="19"/>
        <v>1</v>
      </c>
    </row>
    <row r="38" spans="1:16">
      <c r="A38" s="69"/>
      <c r="B38" s="66" t="s">
        <v>10</v>
      </c>
      <c r="C38" s="419"/>
      <c r="D38" s="422"/>
      <c r="E38" s="70"/>
      <c r="F38" s="70"/>
      <c r="G38" s="87"/>
      <c r="H38" s="71"/>
      <c r="I38" s="71"/>
      <c r="J38" s="88"/>
      <c r="K38" s="71"/>
      <c r="L38" s="71"/>
      <c r="M38" s="88"/>
      <c r="N38" s="71"/>
      <c r="O38" s="71"/>
      <c r="P38" s="88"/>
    </row>
    <row r="39" spans="1:16">
      <c r="A39" s="69"/>
      <c r="B39" s="67" t="s">
        <v>84</v>
      </c>
      <c r="C39" s="419"/>
      <c r="D39" s="422"/>
      <c r="E39" s="63"/>
      <c r="F39" s="63"/>
      <c r="G39" s="68" t="str">
        <f t="shared" ref="G39:G44" si="21">IF(E39=0,"-",F39/E39)</f>
        <v>-</v>
      </c>
      <c r="H39" s="59"/>
      <c r="I39" s="59"/>
      <c r="J39" s="68" t="str">
        <f t="shared" ref="J39:J44" si="22">IF(H39=0,"-",I39/H39)</f>
        <v>-</v>
      </c>
      <c r="K39" s="59"/>
      <c r="L39" s="59"/>
      <c r="M39" s="68" t="str">
        <f t="shared" ref="M39:M44" si="23">IF(K39=0,"-",L39/K39)</f>
        <v>-</v>
      </c>
      <c r="N39" s="59"/>
      <c r="O39" s="59"/>
      <c r="P39" s="68" t="str">
        <f t="shared" ref="P39:P44" si="24">IF(N39=0,"-",O39/N39)</f>
        <v>-</v>
      </c>
    </row>
    <row r="40" spans="1:16">
      <c r="A40" s="69"/>
      <c r="B40" s="67" t="s">
        <v>85</v>
      </c>
      <c r="C40" s="419"/>
      <c r="D40" s="422"/>
      <c r="E40" s="63"/>
      <c r="F40" s="63"/>
      <c r="G40" s="68" t="str">
        <f t="shared" si="21"/>
        <v>-</v>
      </c>
      <c r="H40" s="59"/>
      <c r="I40" s="59"/>
      <c r="J40" s="68" t="str">
        <f t="shared" si="22"/>
        <v>-</v>
      </c>
      <c r="K40" s="59"/>
      <c r="L40" s="59"/>
      <c r="M40" s="68" t="str">
        <f t="shared" si="23"/>
        <v>-</v>
      </c>
      <c r="N40" s="59"/>
      <c r="O40" s="59"/>
      <c r="P40" s="68" t="str">
        <f t="shared" si="24"/>
        <v>-</v>
      </c>
    </row>
    <row r="41" spans="1:16">
      <c r="A41" s="69"/>
      <c r="B41" s="67" t="s">
        <v>86</v>
      </c>
      <c r="C41" s="419"/>
      <c r="D41" s="422"/>
      <c r="E41" s="63"/>
      <c r="F41" s="63"/>
      <c r="G41" s="68" t="str">
        <f t="shared" si="21"/>
        <v>-</v>
      </c>
      <c r="H41" s="59"/>
      <c r="I41" s="59"/>
      <c r="J41" s="68" t="str">
        <f t="shared" si="22"/>
        <v>-</v>
      </c>
      <c r="K41" s="59"/>
      <c r="L41" s="59"/>
      <c r="M41" s="68" t="str">
        <f t="shared" si="23"/>
        <v>-</v>
      </c>
      <c r="N41" s="59"/>
      <c r="O41" s="59"/>
      <c r="P41" s="68" t="str">
        <f t="shared" si="24"/>
        <v>-</v>
      </c>
    </row>
    <row r="42" spans="1:16">
      <c r="A42" s="69"/>
      <c r="B42" s="67" t="s">
        <v>87</v>
      </c>
      <c r="C42" s="419"/>
      <c r="D42" s="422"/>
      <c r="E42" s="70"/>
      <c r="F42" s="70"/>
      <c r="G42" s="68" t="str">
        <f t="shared" si="21"/>
        <v>-</v>
      </c>
      <c r="H42" s="71"/>
      <c r="I42" s="71"/>
      <c r="J42" s="68" t="str">
        <f t="shared" si="22"/>
        <v>-</v>
      </c>
      <c r="K42" s="71">
        <v>3</v>
      </c>
      <c r="L42" s="71">
        <v>3</v>
      </c>
      <c r="M42" s="68">
        <f t="shared" si="23"/>
        <v>1</v>
      </c>
      <c r="N42" s="71">
        <v>3</v>
      </c>
      <c r="O42" s="71">
        <v>3</v>
      </c>
      <c r="P42" s="68">
        <f t="shared" si="24"/>
        <v>1</v>
      </c>
    </row>
    <row r="43" spans="1:16">
      <c r="A43" s="69"/>
      <c r="B43" s="67" t="s">
        <v>88</v>
      </c>
      <c r="C43" s="420"/>
      <c r="D43" s="423"/>
      <c r="E43" s="70"/>
      <c r="F43" s="70"/>
      <c r="G43" s="68" t="str">
        <f t="shared" si="21"/>
        <v>-</v>
      </c>
      <c r="H43" s="70"/>
      <c r="I43" s="70"/>
      <c r="J43" s="68" t="str">
        <f t="shared" si="22"/>
        <v>-</v>
      </c>
      <c r="K43" s="70"/>
      <c r="L43" s="70"/>
      <c r="M43" s="68" t="str">
        <f t="shared" si="23"/>
        <v>-</v>
      </c>
      <c r="N43" s="70"/>
      <c r="O43" s="70"/>
      <c r="P43" s="68" t="str">
        <f t="shared" si="24"/>
        <v>-</v>
      </c>
    </row>
    <row r="44" spans="1:16" ht="30" customHeight="1">
      <c r="A44" s="69"/>
      <c r="B44" s="74" t="s">
        <v>98</v>
      </c>
      <c r="C44" s="418">
        <v>78.400000000000006</v>
      </c>
      <c r="D44" s="421">
        <v>1</v>
      </c>
      <c r="E44" s="84">
        <f>SUM(E46:E50)</f>
        <v>0</v>
      </c>
      <c r="F44" s="84">
        <f t="shared" ref="F44:O44" si="25">SUM(F46:F50)</f>
        <v>0</v>
      </c>
      <c r="G44" s="56" t="str">
        <f t="shared" si="21"/>
        <v>-</v>
      </c>
      <c r="H44" s="84">
        <f>SUM(H46:H50)</f>
        <v>0</v>
      </c>
      <c r="I44" s="84">
        <f t="shared" si="25"/>
        <v>0</v>
      </c>
      <c r="J44" s="56" t="str">
        <f t="shared" si="22"/>
        <v>-</v>
      </c>
      <c r="K44" s="84">
        <f t="shared" si="25"/>
        <v>11.3</v>
      </c>
      <c r="L44" s="84">
        <f t="shared" si="25"/>
        <v>11.3</v>
      </c>
      <c r="M44" s="56">
        <f t="shared" si="23"/>
        <v>1</v>
      </c>
      <c r="N44" s="84">
        <f t="shared" si="25"/>
        <v>11.3</v>
      </c>
      <c r="O44" s="84">
        <f t="shared" si="25"/>
        <v>11.3</v>
      </c>
      <c r="P44" s="56">
        <f t="shared" si="24"/>
        <v>1</v>
      </c>
    </row>
    <row r="45" spans="1:16">
      <c r="A45" s="69"/>
      <c r="B45" s="66" t="s">
        <v>10</v>
      </c>
      <c r="C45" s="419"/>
      <c r="D45" s="422"/>
      <c r="E45" s="70"/>
      <c r="F45" s="70"/>
      <c r="G45" s="87"/>
      <c r="H45" s="71"/>
      <c r="I45" s="71"/>
      <c r="J45" s="88"/>
      <c r="K45" s="71"/>
      <c r="L45" s="71"/>
      <c r="M45" s="88"/>
      <c r="N45" s="71"/>
      <c r="O45" s="71"/>
      <c r="P45" s="88"/>
    </row>
    <row r="46" spans="1:16">
      <c r="A46" s="69"/>
      <c r="B46" s="67" t="s">
        <v>84</v>
      </c>
      <c r="C46" s="419"/>
      <c r="D46" s="422"/>
      <c r="E46" s="63"/>
      <c r="F46" s="63"/>
      <c r="G46" s="68" t="str">
        <f>IF(E46=0,"-",F46/E46)</f>
        <v>-</v>
      </c>
      <c r="H46" s="59"/>
      <c r="I46" s="59"/>
      <c r="J46" s="68" t="str">
        <f>IF(H46=0,"-",I46/H46)</f>
        <v>-</v>
      </c>
      <c r="K46" s="59"/>
      <c r="L46" s="59"/>
      <c r="M46" s="68" t="str">
        <f>IF(K46=0,"-",L46/K46)</f>
        <v>-</v>
      </c>
      <c r="N46" s="59"/>
      <c r="O46" s="59"/>
      <c r="P46" s="68" t="str">
        <f>IF(N46=0,"-",O46/N46)</f>
        <v>-</v>
      </c>
    </row>
    <row r="47" spans="1:16">
      <c r="A47" s="69"/>
      <c r="B47" s="67" t="s">
        <v>85</v>
      </c>
      <c r="C47" s="419"/>
      <c r="D47" s="422"/>
      <c r="E47" s="63"/>
      <c r="F47" s="63"/>
      <c r="G47" s="68" t="str">
        <f>IF(E47=0,"-",F47/E47)</f>
        <v>-</v>
      </c>
      <c r="H47" s="59"/>
      <c r="I47" s="59"/>
      <c r="J47" s="68" t="str">
        <f>IF(H47=0,"-",I47/H47)</f>
        <v>-</v>
      </c>
      <c r="K47" s="59"/>
      <c r="L47" s="59"/>
      <c r="M47" s="68" t="str">
        <f>IF(K47=0,"-",L47/K47)</f>
        <v>-</v>
      </c>
      <c r="N47" s="59"/>
      <c r="O47" s="59"/>
      <c r="P47" s="68" t="str">
        <f>IF(N47=0,"-",O47/N47)</f>
        <v>-</v>
      </c>
    </row>
    <row r="48" spans="1:16">
      <c r="A48" s="69"/>
      <c r="B48" s="67" t="s">
        <v>86</v>
      </c>
      <c r="C48" s="419"/>
      <c r="D48" s="422"/>
      <c r="E48" s="63"/>
      <c r="F48" s="63"/>
      <c r="G48" s="68" t="str">
        <f>IF(E48=0,"-",F48/E48)</f>
        <v>-</v>
      </c>
      <c r="H48" s="59"/>
      <c r="I48" s="59"/>
      <c r="J48" s="68" t="str">
        <f>IF(H48=0,"-",I48/H48)</f>
        <v>-</v>
      </c>
      <c r="K48" s="59"/>
      <c r="L48" s="59"/>
      <c r="M48" s="68" t="str">
        <f>IF(K48=0,"-",L48/K48)</f>
        <v>-</v>
      </c>
      <c r="N48" s="59"/>
      <c r="O48" s="59"/>
      <c r="P48" s="68" t="str">
        <f>IF(N48=0,"-",O48/N48)</f>
        <v>-</v>
      </c>
    </row>
    <row r="49" spans="1:16">
      <c r="A49" s="69"/>
      <c r="B49" s="67" t="s">
        <v>87</v>
      </c>
      <c r="C49" s="419"/>
      <c r="D49" s="422"/>
      <c r="E49" s="70"/>
      <c r="F49" s="70"/>
      <c r="G49" s="68" t="str">
        <f>IF(E49=0,"-",F49/E49)</f>
        <v>-</v>
      </c>
      <c r="H49" s="71"/>
      <c r="I49" s="71"/>
      <c r="J49" s="68" t="str">
        <f>IF(H49=0,"-",I49/H49)</f>
        <v>-</v>
      </c>
      <c r="K49" s="71">
        <v>11.3</v>
      </c>
      <c r="L49" s="71">
        <v>11.3</v>
      </c>
      <c r="M49" s="68">
        <f>IF(K49=0,"-",L49/K49)</f>
        <v>1</v>
      </c>
      <c r="N49" s="71">
        <v>11.3</v>
      </c>
      <c r="O49" s="71">
        <v>11.3</v>
      </c>
      <c r="P49" s="68">
        <f>IF(N49=0,"-",O49/N49)</f>
        <v>1</v>
      </c>
    </row>
    <row r="50" spans="1:16" ht="31.5">
      <c r="A50" s="69"/>
      <c r="B50" s="67" t="s">
        <v>88</v>
      </c>
      <c r="C50" s="420"/>
      <c r="D50" s="423"/>
      <c r="E50" s="70"/>
      <c r="F50" s="70"/>
      <c r="G50" s="68" t="str">
        <f>IF(E50=0,"-",F50/E50)</f>
        <v>-</v>
      </c>
      <c r="H50" s="70"/>
      <c r="I50" s="70"/>
      <c r="J50" s="68" t="str">
        <f>IF(H50=0,"-",I50/H50)</f>
        <v>-</v>
      </c>
      <c r="K50" s="70"/>
      <c r="L50" s="70"/>
      <c r="M50" s="68" t="str">
        <f>IF(K50=0,"-",L50/K50)</f>
        <v>-</v>
      </c>
      <c r="N50" s="70"/>
      <c r="O50" s="70"/>
      <c r="P50" s="68" t="str">
        <f>IF(N50=0,"-",O50/N50)</f>
        <v>-</v>
      </c>
    </row>
    <row r="51" spans="1:16">
      <c r="A51" s="390" t="s">
        <v>30</v>
      </c>
      <c r="B51" s="391"/>
      <c r="C51" s="391"/>
      <c r="D51" s="391"/>
      <c r="E51" s="391"/>
      <c r="F51" s="391"/>
      <c r="G51" s="391"/>
      <c r="H51" s="391"/>
      <c r="I51" s="391"/>
      <c r="J51" s="391"/>
      <c r="K51" s="391"/>
      <c r="L51" s="391"/>
      <c r="M51" s="391"/>
      <c r="N51" s="391"/>
      <c r="O51" s="391"/>
      <c r="P51" s="392"/>
    </row>
    <row r="52" spans="1:16" ht="30" customHeight="1">
      <c r="A52" s="69"/>
      <c r="B52" s="74" t="s">
        <v>31</v>
      </c>
      <c r="C52" s="418">
        <v>2.1</v>
      </c>
      <c r="D52" s="421">
        <v>1</v>
      </c>
      <c r="E52" s="84">
        <f>SUM(E54:E58)</f>
        <v>0</v>
      </c>
      <c r="F52" s="84">
        <f t="shared" ref="F52:O52" si="26">SUM(F54:F58)</f>
        <v>2.1</v>
      </c>
      <c r="G52" s="56" t="str">
        <f>IF(E52=0,"-",F52/E52)</f>
        <v>-</v>
      </c>
      <c r="H52" s="84">
        <f>SUM(H54:H58)</f>
        <v>0</v>
      </c>
      <c r="I52" s="84">
        <f t="shared" si="26"/>
        <v>0</v>
      </c>
      <c r="J52" s="56" t="str">
        <f>IF(H52=0,"-",I52/H52)</f>
        <v>-</v>
      </c>
      <c r="K52" s="84">
        <f t="shared" si="26"/>
        <v>0</v>
      </c>
      <c r="L52" s="84">
        <f t="shared" si="26"/>
        <v>2.1</v>
      </c>
      <c r="M52" s="56" t="str">
        <f>IF(K52=0,"-",L52/K52)</f>
        <v>-</v>
      </c>
      <c r="N52" s="84">
        <f t="shared" si="26"/>
        <v>0</v>
      </c>
      <c r="O52" s="84">
        <f t="shared" si="26"/>
        <v>2.1</v>
      </c>
      <c r="P52" s="56" t="str">
        <f>IF(N52=0,"-",O52/N52)</f>
        <v>-</v>
      </c>
    </row>
    <row r="53" spans="1:16">
      <c r="A53" s="69"/>
      <c r="B53" s="66" t="s">
        <v>10</v>
      </c>
      <c r="C53" s="419"/>
      <c r="D53" s="422"/>
      <c r="E53" s="70"/>
      <c r="F53" s="70"/>
      <c r="G53" s="87"/>
      <c r="H53" s="71"/>
      <c r="I53" s="71"/>
      <c r="J53" s="88"/>
      <c r="K53" s="71"/>
      <c r="L53" s="71"/>
      <c r="M53" s="88"/>
      <c r="N53" s="71"/>
      <c r="O53" s="71"/>
      <c r="P53" s="88"/>
    </row>
    <row r="54" spans="1:16">
      <c r="A54" s="69"/>
      <c r="B54" s="67" t="s">
        <v>84</v>
      </c>
      <c r="C54" s="419"/>
      <c r="D54" s="422"/>
      <c r="E54" s="63"/>
      <c r="F54" s="63"/>
      <c r="G54" s="68" t="str">
        <f t="shared" ref="G54:G59" si="27">IF(E54=0,"-",F54/E54)</f>
        <v>-</v>
      </c>
      <c r="H54" s="59"/>
      <c r="I54" s="59"/>
      <c r="J54" s="68" t="str">
        <f t="shared" ref="J54:J59" si="28">IF(H54=0,"-",I54/H54)</f>
        <v>-</v>
      </c>
      <c r="K54" s="59"/>
      <c r="L54" s="59"/>
      <c r="M54" s="68" t="str">
        <f t="shared" ref="M54:M59" si="29">IF(K54=0,"-",L54/K54)</f>
        <v>-</v>
      </c>
      <c r="N54" s="59"/>
      <c r="O54" s="59"/>
      <c r="P54" s="68" t="str">
        <f t="shared" ref="P54:P59" si="30">IF(N54=0,"-",O54/N54)</f>
        <v>-</v>
      </c>
    </row>
    <row r="55" spans="1:16">
      <c r="A55" s="69"/>
      <c r="B55" s="67" t="s">
        <v>85</v>
      </c>
      <c r="C55" s="419"/>
      <c r="D55" s="422"/>
      <c r="E55" s="63"/>
      <c r="F55" s="63"/>
      <c r="G55" s="68" t="str">
        <f t="shared" si="27"/>
        <v>-</v>
      </c>
      <c r="H55" s="59"/>
      <c r="I55" s="59"/>
      <c r="J55" s="68" t="str">
        <f t="shared" si="28"/>
        <v>-</v>
      </c>
      <c r="K55" s="59"/>
      <c r="L55" s="59"/>
      <c r="M55" s="68" t="str">
        <f t="shared" si="29"/>
        <v>-</v>
      </c>
      <c r="N55" s="59"/>
      <c r="O55" s="59"/>
      <c r="P55" s="68" t="str">
        <f t="shared" si="30"/>
        <v>-</v>
      </c>
    </row>
    <row r="56" spans="1:16">
      <c r="A56" s="69"/>
      <c r="B56" s="67" t="s">
        <v>86</v>
      </c>
      <c r="C56" s="419"/>
      <c r="D56" s="422"/>
      <c r="E56" s="63"/>
      <c r="F56" s="63"/>
      <c r="G56" s="68" t="str">
        <f t="shared" si="27"/>
        <v>-</v>
      </c>
      <c r="H56" s="59"/>
      <c r="I56" s="59"/>
      <c r="J56" s="68" t="str">
        <f t="shared" si="28"/>
        <v>-</v>
      </c>
      <c r="K56" s="59"/>
      <c r="L56" s="59"/>
      <c r="M56" s="68" t="str">
        <f t="shared" si="29"/>
        <v>-</v>
      </c>
      <c r="N56" s="59"/>
      <c r="O56" s="59"/>
      <c r="P56" s="68" t="str">
        <f t="shared" si="30"/>
        <v>-</v>
      </c>
    </row>
    <row r="57" spans="1:16">
      <c r="A57" s="69"/>
      <c r="B57" s="67" t="s">
        <v>87</v>
      </c>
      <c r="C57" s="419"/>
      <c r="D57" s="422"/>
      <c r="E57" s="70"/>
      <c r="F57" s="70">
        <v>2.1</v>
      </c>
      <c r="G57" s="68" t="str">
        <f t="shared" si="27"/>
        <v>-</v>
      </c>
      <c r="H57" s="71"/>
      <c r="I57" s="71"/>
      <c r="J57" s="68" t="str">
        <f t="shared" si="28"/>
        <v>-</v>
      </c>
      <c r="K57" s="71"/>
      <c r="L57" s="71">
        <v>2.1</v>
      </c>
      <c r="M57" s="68" t="str">
        <f t="shared" si="29"/>
        <v>-</v>
      </c>
      <c r="N57" s="71"/>
      <c r="O57" s="71">
        <v>2.1</v>
      </c>
      <c r="P57" s="68" t="str">
        <f t="shared" si="30"/>
        <v>-</v>
      </c>
    </row>
    <row r="58" spans="1:16" ht="31.5">
      <c r="A58" s="69"/>
      <c r="B58" s="67" t="s">
        <v>88</v>
      </c>
      <c r="C58" s="420"/>
      <c r="D58" s="423"/>
      <c r="E58" s="70"/>
      <c r="F58" s="70"/>
      <c r="G58" s="68" t="str">
        <f t="shared" si="27"/>
        <v>-</v>
      </c>
      <c r="H58" s="70"/>
      <c r="I58" s="70"/>
      <c r="J58" s="68" t="str">
        <f t="shared" si="28"/>
        <v>-</v>
      </c>
      <c r="K58" s="70"/>
      <c r="L58" s="70"/>
      <c r="M58" s="68" t="str">
        <f t="shared" si="29"/>
        <v>-</v>
      </c>
      <c r="N58" s="70"/>
      <c r="O58" s="70"/>
      <c r="P58" s="68" t="str">
        <f t="shared" si="30"/>
        <v>-</v>
      </c>
    </row>
    <row r="59" spans="1:16" ht="50.1" customHeight="1">
      <c r="A59" s="69"/>
      <c r="B59" s="74" t="s">
        <v>32</v>
      </c>
      <c r="C59" s="418">
        <v>2.7</v>
      </c>
      <c r="D59" s="421">
        <v>1</v>
      </c>
      <c r="E59" s="84">
        <f>SUM(E61:E65)</f>
        <v>0</v>
      </c>
      <c r="F59" s="84">
        <f t="shared" ref="F59:O59" si="31">SUM(F61:F65)</f>
        <v>0</v>
      </c>
      <c r="G59" s="56" t="str">
        <f t="shared" si="27"/>
        <v>-</v>
      </c>
      <c r="H59" s="84">
        <f>SUM(H61:H65)</f>
        <v>0</v>
      </c>
      <c r="I59" s="84">
        <f t="shared" si="31"/>
        <v>0</v>
      </c>
      <c r="J59" s="56" t="str">
        <f t="shared" si="28"/>
        <v>-</v>
      </c>
      <c r="K59" s="84">
        <f t="shared" si="31"/>
        <v>0</v>
      </c>
      <c r="L59" s="84">
        <f t="shared" si="31"/>
        <v>0</v>
      </c>
      <c r="M59" s="56" t="str">
        <f t="shared" si="29"/>
        <v>-</v>
      </c>
      <c r="N59" s="84">
        <f t="shared" si="31"/>
        <v>0</v>
      </c>
      <c r="O59" s="84">
        <f t="shared" si="31"/>
        <v>2.7</v>
      </c>
      <c r="P59" s="56" t="str">
        <f t="shared" si="30"/>
        <v>-</v>
      </c>
    </row>
    <row r="60" spans="1:16">
      <c r="A60" s="69"/>
      <c r="B60" s="66" t="s">
        <v>10</v>
      </c>
      <c r="C60" s="419"/>
      <c r="D60" s="422"/>
      <c r="E60" s="70"/>
      <c r="F60" s="70"/>
      <c r="G60" s="87"/>
      <c r="H60" s="71"/>
      <c r="I60" s="71"/>
      <c r="J60" s="88"/>
      <c r="K60" s="71"/>
      <c r="L60" s="71"/>
      <c r="M60" s="88"/>
      <c r="N60" s="71"/>
      <c r="O60" s="71"/>
      <c r="P60" s="88"/>
    </row>
    <row r="61" spans="1:16">
      <c r="A61" s="69"/>
      <c r="B61" s="67" t="s">
        <v>84</v>
      </c>
      <c r="C61" s="419"/>
      <c r="D61" s="422"/>
      <c r="E61" s="63"/>
      <c r="F61" s="63"/>
      <c r="G61" s="68" t="str">
        <f>IF(E61=0,"-",F61/E61)</f>
        <v>-</v>
      </c>
      <c r="H61" s="59"/>
      <c r="I61" s="59"/>
      <c r="J61" s="68" t="str">
        <f>IF(H61=0,"-",I61/H61)</f>
        <v>-</v>
      </c>
      <c r="K61" s="59"/>
      <c r="L61" s="59"/>
      <c r="M61" s="68" t="str">
        <f>IF(K61=0,"-",L61/K61)</f>
        <v>-</v>
      </c>
      <c r="N61" s="59"/>
      <c r="O61" s="59"/>
      <c r="P61" s="68" t="str">
        <f>IF(N61=0,"-",O61/N61)</f>
        <v>-</v>
      </c>
    </row>
    <row r="62" spans="1:16">
      <c r="A62" s="69"/>
      <c r="B62" s="67" t="s">
        <v>85</v>
      </c>
      <c r="C62" s="419"/>
      <c r="D62" s="422"/>
      <c r="E62" s="63"/>
      <c r="F62" s="63"/>
      <c r="G62" s="68" t="str">
        <f>IF(E62=0,"-",F62/E62)</f>
        <v>-</v>
      </c>
      <c r="H62" s="59"/>
      <c r="I62" s="59"/>
      <c r="J62" s="68" t="str">
        <f>IF(H62=0,"-",I62/H62)</f>
        <v>-</v>
      </c>
      <c r="K62" s="59"/>
      <c r="L62" s="59"/>
      <c r="M62" s="68" t="str">
        <f>IF(K62=0,"-",L62/K62)</f>
        <v>-</v>
      </c>
      <c r="N62" s="59"/>
      <c r="O62" s="59"/>
      <c r="P62" s="68" t="str">
        <f>IF(N62=0,"-",O62/N62)</f>
        <v>-</v>
      </c>
    </row>
    <row r="63" spans="1:16">
      <c r="A63" s="69"/>
      <c r="B63" s="67" t="s">
        <v>86</v>
      </c>
      <c r="C63" s="419"/>
      <c r="D63" s="422"/>
      <c r="E63" s="63"/>
      <c r="F63" s="63"/>
      <c r="G63" s="68" t="str">
        <f>IF(E63=0,"-",F63/E63)</f>
        <v>-</v>
      </c>
      <c r="H63" s="59"/>
      <c r="I63" s="59"/>
      <c r="J63" s="68" t="str">
        <f>IF(H63=0,"-",I63/H63)</f>
        <v>-</v>
      </c>
      <c r="K63" s="59"/>
      <c r="L63" s="59"/>
      <c r="M63" s="68" t="str">
        <f>IF(K63=0,"-",L63/K63)</f>
        <v>-</v>
      </c>
      <c r="N63" s="59"/>
      <c r="O63" s="59"/>
      <c r="P63" s="68" t="str">
        <f>IF(N63=0,"-",O63/N63)</f>
        <v>-</v>
      </c>
    </row>
    <row r="64" spans="1:16">
      <c r="A64" s="69"/>
      <c r="B64" s="67" t="s">
        <v>87</v>
      </c>
      <c r="C64" s="419"/>
      <c r="D64" s="422"/>
      <c r="E64" s="70"/>
      <c r="F64" s="70"/>
      <c r="G64" s="68" t="str">
        <f>IF(E64=0,"-",F64/E64)</f>
        <v>-</v>
      </c>
      <c r="H64" s="71"/>
      <c r="I64" s="71"/>
      <c r="J64" s="68" t="str">
        <f>IF(H64=0,"-",I64/H64)</f>
        <v>-</v>
      </c>
      <c r="K64" s="71"/>
      <c r="L64" s="71"/>
      <c r="M64" s="68" t="str">
        <f>IF(K64=0,"-",L64/K64)</f>
        <v>-</v>
      </c>
      <c r="N64" s="71"/>
      <c r="O64" s="71">
        <v>2.7</v>
      </c>
      <c r="P64" s="68" t="str">
        <f>IF(N64=0,"-",O64/N64)</f>
        <v>-</v>
      </c>
    </row>
    <row r="65" spans="1:16" ht="31.5">
      <c r="A65" s="69"/>
      <c r="B65" s="67" t="s">
        <v>88</v>
      </c>
      <c r="C65" s="420"/>
      <c r="D65" s="423"/>
      <c r="E65" s="70"/>
      <c r="F65" s="70"/>
      <c r="G65" s="68" t="str">
        <f>IF(E65=0,"-",F65/E65)</f>
        <v>-</v>
      </c>
      <c r="H65" s="70"/>
      <c r="I65" s="70"/>
      <c r="J65" s="68" t="str">
        <f>IF(H65=0,"-",I65/H65)</f>
        <v>-</v>
      </c>
      <c r="K65" s="70"/>
      <c r="L65" s="70"/>
      <c r="M65" s="68" t="str">
        <f>IF(K65=0,"-",L65/K65)</f>
        <v>-</v>
      </c>
      <c r="N65" s="70"/>
      <c r="O65" s="70"/>
      <c r="P65" s="68" t="str">
        <f>IF(N65=0,"-",O65/N65)</f>
        <v>-</v>
      </c>
    </row>
    <row r="66" spans="1:16">
      <c r="A66" s="390" t="s">
        <v>33</v>
      </c>
      <c r="B66" s="391"/>
      <c r="C66" s="391"/>
      <c r="D66" s="391"/>
      <c r="E66" s="391"/>
      <c r="F66" s="391"/>
      <c r="G66" s="391"/>
      <c r="H66" s="391"/>
      <c r="I66" s="391"/>
      <c r="J66" s="391"/>
      <c r="K66" s="391"/>
      <c r="L66" s="391"/>
      <c r="M66" s="391"/>
      <c r="N66" s="391"/>
      <c r="O66" s="391"/>
      <c r="P66" s="392"/>
    </row>
    <row r="67" spans="1:16" ht="50.1" customHeight="1">
      <c r="A67" s="69"/>
      <c r="B67" s="74" t="s">
        <v>34</v>
      </c>
      <c r="C67" s="418">
        <v>3.5</v>
      </c>
      <c r="D67" s="421">
        <v>1</v>
      </c>
      <c r="E67" s="84">
        <f>SUM(E69:E73)</f>
        <v>0</v>
      </c>
      <c r="F67" s="84">
        <f t="shared" ref="F67:O67" si="32">SUM(F69:F73)</f>
        <v>3.5</v>
      </c>
      <c r="G67" s="56" t="str">
        <f>IF(E67=0,"-",F67/E67)</f>
        <v>-</v>
      </c>
      <c r="H67" s="84">
        <f>SUM(H69:H73)</f>
        <v>0</v>
      </c>
      <c r="I67" s="93">
        <f t="shared" si="32"/>
        <v>0.06</v>
      </c>
      <c r="J67" s="56" t="str">
        <f>IF(H67=0,"-",I67/H67)</f>
        <v>-</v>
      </c>
      <c r="K67" s="84">
        <f t="shared" si="32"/>
        <v>0</v>
      </c>
      <c r="L67" s="84">
        <f t="shared" si="32"/>
        <v>3.5</v>
      </c>
      <c r="M67" s="56" t="str">
        <f>IF(K67=0,"-",L67/K67)</f>
        <v>-</v>
      </c>
      <c r="N67" s="84">
        <f t="shared" si="32"/>
        <v>0</v>
      </c>
      <c r="O67" s="84">
        <f t="shared" si="32"/>
        <v>3.5</v>
      </c>
      <c r="P67" s="56" t="str">
        <f>IF(N67=0,"-",O67/N67)</f>
        <v>-</v>
      </c>
    </row>
    <row r="68" spans="1:16">
      <c r="A68" s="69"/>
      <c r="B68" s="66" t="s">
        <v>10</v>
      </c>
      <c r="C68" s="419"/>
      <c r="D68" s="422"/>
      <c r="E68" s="70"/>
      <c r="F68" s="70"/>
      <c r="G68" s="87"/>
      <c r="H68" s="71"/>
      <c r="I68" s="71"/>
      <c r="J68" s="88"/>
      <c r="K68" s="71"/>
      <c r="L68" s="71"/>
      <c r="M68" s="88"/>
      <c r="N68" s="71"/>
      <c r="O68" s="71"/>
      <c r="P68" s="88"/>
    </row>
    <row r="69" spans="1:16">
      <c r="A69" s="69"/>
      <c r="B69" s="67" t="s">
        <v>84</v>
      </c>
      <c r="C69" s="419"/>
      <c r="D69" s="422"/>
      <c r="E69" s="63"/>
      <c r="F69" s="63"/>
      <c r="G69" s="68" t="str">
        <f t="shared" ref="G69:G74" si="33">IF(E69=0,"-",F69/E69)</f>
        <v>-</v>
      </c>
      <c r="H69" s="59"/>
      <c r="I69" s="59"/>
      <c r="J69" s="68" t="str">
        <f t="shared" ref="J69:J74" si="34">IF(H69=0,"-",I69/H69)</f>
        <v>-</v>
      </c>
      <c r="K69" s="59"/>
      <c r="L69" s="59"/>
      <c r="M69" s="68" t="str">
        <f t="shared" ref="M69:M74" si="35">IF(K69=0,"-",L69/K69)</f>
        <v>-</v>
      </c>
      <c r="N69" s="59"/>
      <c r="O69" s="59"/>
      <c r="P69" s="68" t="str">
        <f t="shared" ref="P69:P74" si="36">IF(N69=0,"-",O69/N69)</f>
        <v>-</v>
      </c>
    </row>
    <row r="70" spans="1:16">
      <c r="A70" s="69"/>
      <c r="B70" s="67" t="s">
        <v>85</v>
      </c>
      <c r="C70" s="419"/>
      <c r="D70" s="422"/>
      <c r="E70" s="63"/>
      <c r="F70" s="63">
        <v>3.5</v>
      </c>
      <c r="G70" s="68" t="str">
        <f t="shared" si="33"/>
        <v>-</v>
      </c>
      <c r="H70" s="59"/>
      <c r="I70" s="89">
        <v>0.06</v>
      </c>
      <c r="J70" s="68" t="str">
        <f t="shared" si="34"/>
        <v>-</v>
      </c>
      <c r="K70" s="59"/>
      <c r="L70" s="59">
        <v>3.5</v>
      </c>
      <c r="M70" s="68" t="str">
        <f t="shared" si="35"/>
        <v>-</v>
      </c>
      <c r="N70" s="59"/>
      <c r="O70" s="59">
        <v>3.5</v>
      </c>
      <c r="P70" s="68" t="str">
        <f t="shared" si="36"/>
        <v>-</v>
      </c>
    </row>
    <row r="71" spans="1:16">
      <c r="A71" s="69"/>
      <c r="B71" s="67" t="s">
        <v>86</v>
      </c>
      <c r="C71" s="419"/>
      <c r="D71" s="422"/>
      <c r="E71" s="63"/>
      <c r="F71" s="63"/>
      <c r="G71" s="68" t="str">
        <f t="shared" si="33"/>
        <v>-</v>
      </c>
      <c r="H71" s="59"/>
      <c r="I71" s="59"/>
      <c r="J71" s="68" t="str">
        <f t="shared" si="34"/>
        <v>-</v>
      </c>
      <c r="K71" s="59"/>
      <c r="L71" s="59"/>
      <c r="M71" s="68" t="str">
        <f t="shared" si="35"/>
        <v>-</v>
      </c>
      <c r="N71" s="59"/>
      <c r="O71" s="59"/>
      <c r="P71" s="68" t="str">
        <f t="shared" si="36"/>
        <v>-</v>
      </c>
    </row>
    <row r="72" spans="1:16">
      <c r="A72" s="69"/>
      <c r="B72" s="67" t="s">
        <v>87</v>
      </c>
      <c r="C72" s="419"/>
      <c r="D72" s="422"/>
      <c r="E72" s="70"/>
      <c r="F72" s="70"/>
      <c r="G72" s="68" t="str">
        <f t="shared" si="33"/>
        <v>-</v>
      </c>
      <c r="H72" s="71"/>
      <c r="I72" s="71"/>
      <c r="J72" s="68" t="str">
        <f t="shared" si="34"/>
        <v>-</v>
      </c>
      <c r="K72" s="71"/>
      <c r="L72" s="71"/>
      <c r="M72" s="68" t="str">
        <f t="shared" si="35"/>
        <v>-</v>
      </c>
      <c r="N72" s="71"/>
      <c r="O72" s="71"/>
      <c r="P72" s="68" t="str">
        <f t="shared" si="36"/>
        <v>-</v>
      </c>
    </row>
    <row r="73" spans="1:16" ht="31.5">
      <c r="A73" s="69"/>
      <c r="B73" s="67" t="s">
        <v>88</v>
      </c>
      <c r="C73" s="420"/>
      <c r="D73" s="423"/>
      <c r="E73" s="70"/>
      <c r="F73" s="70"/>
      <c r="G73" s="68" t="str">
        <f t="shared" si="33"/>
        <v>-</v>
      </c>
      <c r="H73" s="70"/>
      <c r="I73" s="70"/>
      <c r="J73" s="68" t="str">
        <f t="shared" si="34"/>
        <v>-</v>
      </c>
      <c r="K73" s="70"/>
      <c r="L73" s="70"/>
      <c r="M73" s="68" t="str">
        <f t="shared" si="35"/>
        <v>-</v>
      </c>
      <c r="N73" s="70"/>
      <c r="O73" s="70"/>
      <c r="P73" s="68" t="str">
        <f t="shared" si="36"/>
        <v>-</v>
      </c>
    </row>
    <row r="74" spans="1:16" ht="50.1" customHeight="1">
      <c r="A74" s="69"/>
      <c r="B74" s="74" t="s">
        <v>92</v>
      </c>
      <c r="C74" s="418">
        <v>4.5</v>
      </c>
      <c r="D74" s="421">
        <v>1</v>
      </c>
      <c r="E74" s="84">
        <f>SUM(E76:E80)</f>
        <v>0</v>
      </c>
      <c r="F74" s="84">
        <f t="shared" ref="F74:O74" si="37">SUM(F76:F80)</f>
        <v>3.5</v>
      </c>
      <c r="G74" s="56" t="str">
        <f t="shared" si="33"/>
        <v>-</v>
      </c>
      <c r="H74" s="84">
        <f>SUM(H76:H80)</f>
        <v>0</v>
      </c>
      <c r="I74" s="93">
        <f t="shared" si="37"/>
        <v>0.01</v>
      </c>
      <c r="J74" s="56" t="str">
        <f t="shared" si="34"/>
        <v>-</v>
      </c>
      <c r="K74" s="84">
        <f t="shared" si="37"/>
        <v>0</v>
      </c>
      <c r="L74" s="84">
        <f t="shared" si="37"/>
        <v>4.5</v>
      </c>
      <c r="M74" s="56" t="str">
        <f t="shared" si="35"/>
        <v>-</v>
      </c>
      <c r="N74" s="84">
        <f t="shared" si="37"/>
        <v>0</v>
      </c>
      <c r="O74" s="84">
        <f t="shared" si="37"/>
        <v>4.5</v>
      </c>
      <c r="P74" s="56" t="str">
        <f t="shared" si="36"/>
        <v>-</v>
      </c>
    </row>
    <row r="75" spans="1:16">
      <c r="A75" s="69"/>
      <c r="B75" s="66" t="s">
        <v>10</v>
      </c>
      <c r="C75" s="419"/>
      <c r="D75" s="422"/>
      <c r="E75" s="70"/>
      <c r="F75" s="70"/>
      <c r="G75" s="87"/>
      <c r="H75" s="71"/>
      <c r="I75" s="71"/>
      <c r="J75" s="88"/>
      <c r="K75" s="71"/>
      <c r="L75" s="71"/>
      <c r="M75" s="88"/>
      <c r="N75" s="71"/>
      <c r="O75" s="71"/>
      <c r="P75" s="88"/>
    </row>
    <row r="76" spans="1:16">
      <c r="A76" s="69"/>
      <c r="B76" s="67" t="s">
        <v>84</v>
      </c>
      <c r="C76" s="419"/>
      <c r="D76" s="422"/>
      <c r="E76" s="63"/>
      <c r="F76" s="63"/>
      <c r="G76" s="68" t="str">
        <f>IF(E76=0,"-",F76/E76)</f>
        <v>-</v>
      </c>
      <c r="H76" s="59"/>
      <c r="I76" s="59"/>
      <c r="J76" s="68" t="str">
        <f>IF(H76=0,"-",I76/H76)</f>
        <v>-</v>
      </c>
      <c r="K76" s="59"/>
      <c r="L76" s="59"/>
      <c r="M76" s="68" t="str">
        <f>IF(K76=0,"-",L76/K76)</f>
        <v>-</v>
      </c>
      <c r="N76" s="59"/>
      <c r="O76" s="59"/>
      <c r="P76" s="68" t="str">
        <f>IF(N76=0,"-",O76/N76)</f>
        <v>-</v>
      </c>
    </row>
    <row r="77" spans="1:16">
      <c r="A77" s="69"/>
      <c r="B77" s="67" t="s">
        <v>85</v>
      </c>
      <c r="C77" s="419"/>
      <c r="D77" s="422"/>
      <c r="E77" s="63"/>
      <c r="F77" s="63">
        <v>3.5</v>
      </c>
      <c r="G77" s="68" t="str">
        <f>IF(E77=0,"-",F77/E77)</f>
        <v>-</v>
      </c>
      <c r="H77" s="59"/>
      <c r="I77" s="89">
        <v>0.01</v>
      </c>
      <c r="J77" s="68" t="str">
        <f>IF(H77=0,"-",I77/H77)</f>
        <v>-</v>
      </c>
      <c r="K77" s="59"/>
      <c r="L77" s="59">
        <v>4.5</v>
      </c>
      <c r="M77" s="68" t="str">
        <f>IF(K77=0,"-",L77/K77)</f>
        <v>-</v>
      </c>
      <c r="N77" s="59"/>
      <c r="O77" s="59">
        <v>4.5</v>
      </c>
      <c r="P77" s="68" t="str">
        <f>IF(N77=0,"-",O77/N77)</f>
        <v>-</v>
      </c>
    </row>
    <row r="78" spans="1:16">
      <c r="A78" s="69"/>
      <c r="B78" s="67" t="s">
        <v>86</v>
      </c>
      <c r="C78" s="419"/>
      <c r="D78" s="422"/>
      <c r="E78" s="63"/>
      <c r="F78" s="63"/>
      <c r="G78" s="68" t="str">
        <f>IF(E78=0,"-",F78/E78)</f>
        <v>-</v>
      </c>
      <c r="H78" s="59"/>
      <c r="I78" s="59"/>
      <c r="J78" s="68" t="str">
        <f>IF(H78=0,"-",I78/H78)</f>
        <v>-</v>
      </c>
      <c r="K78" s="59"/>
      <c r="L78" s="59"/>
      <c r="M78" s="68" t="str">
        <f>IF(K78=0,"-",L78/K78)</f>
        <v>-</v>
      </c>
      <c r="N78" s="59"/>
      <c r="O78" s="59"/>
      <c r="P78" s="68" t="str">
        <f>IF(N78=0,"-",O78/N78)</f>
        <v>-</v>
      </c>
    </row>
    <row r="79" spans="1:16">
      <c r="A79" s="69"/>
      <c r="B79" s="67" t="s">
        <v>87</v>
      </c>
      <c r="C79" s="419"/>
      <c r="D79" s="422"/>
      <c r="E79" s="70"/>
      <c r="F79" s="70"/>
      <c r="G79" s="68" t="str">
        <f>IF(E79=0,"-",F79/E79)</f>
        <v>-</v>
      </c>
      <c r="H79" s="71"/>
      <c r="I79" s="71"/>
      <c r="J79" s="68" t="str">
        <f>IF(H79=0,"-",I79/H79)</f>
        <v>-</v>
      </c>
      <c r="K79" s="71"/>
      <c r="L79" s="71"/>
      <c r="M79" s="68" t="str">
        <f>IF(K79=0,"-",L79/K79)</f>
        <v>-</v>
      </c>
      <c r="N79" s="71"/>
      <c r="O79" s="71"/>
      <c r="P79" s="68" t="str">
        <f>IF(N79=0,"-",O79/N79)</f>
        <v>-</v>
      </c>
    </row>
    <row r="80" spans="1:16" ht="31.5">
      <c r="A80" s="69"/>
      <c r="B80" s="67" t="s">
        <v>88</v>
      </c>
      <c r="C80" s="420"/>
      <c r="D80" s="423"/>
      <c r="E80" s="70"/>
      <c r="F80" s="70"/>
      <c r="G80" s="68" t="str">
        <f>IF(E80=0,"-",F80/E80)</f>
        <v>-</v>
      </c>
      <c r="H80" s="70"/>
      <c r="I80" s="70"/>
      <c r="J80" s="68" t="str">
        <f>IF(H80=0,"-",I80/H80)</f>
        <v>-</v>
      </c>
      <c r="K80" s="70"/>
      <c r="L80" s="70"/>
      <c r="M80" s="68" t="str">
        <f>IF(K80=0,"-",L80/K80)</f>
        <v>-</v>
      </c>
      <c r="N80" s="70"/>
      <c r="O80" s="70"/>
      <c r="P80" s="68" t="str">
        <f>IF(N80=0,"-",O80/N80)</f>
        <v>-</v>
      </c>
    </row>
    <row r="81" spans="1:16">
      <c r="A81" s="69"/>
      <c r="B81" s="67"/>
      <c r="C81" s="98"/>
      <c r="D81" s="95"/>
      <c r="E81" s="70"/>
      <c r="F81" s="70"/>
      <c r="G81" s="68"/>
      <c r="H81" s="70"/>
      <c r="I81" s="70"/>
      <c r="J81" s="68"/>
      <c r="K81" s="70"/>
      <c r="L81" s="70"/>
      <c r="M81" s="68"/>
      <c r="N81" s="70"/>
      <c r="O81" s="70"/>
      <c r="P81" s="68"/>
    </row>
    <row r="82" spans="1:16">
      <c r="A82" s="427"/>
      <c r="B82" s="427"/>
      <c r="C82" s="427"/>
      <c r="D82" s="427"/>
      <c r="E82" s="427"/>
      <c r="F82" s="427"/>
      <c r="G82" s="427"/>
      <c r="H82" s="427"/>
      <c r="I82" s="427"/>
      <c r="J82" s="427"/>
      <c r="K82" s="427"/>
      <c r="L82" s="427"/>
      <c r="M82" s="427"/>
      <c r="N82" s="427"/>
      <c r="O82" s="427"/>
      <c r="P82" s="427"/>
    </row>
    <row r="83" spans="1:16">
      <c r="A83" s="390" t="s">
        <v>36</v>
      </c>
      <c r="B83" s="391"/>
      <c r="C83" s="391"/>
      <c r="D83" s="391"/>
      <c r="E83" s="391"/>
      <c r="F83" s="391"/>
      <c r="G83" s="391"/>
      <c r="H83" s="391"/>
      <c r="I83" s="391"/>
      <c r="J83" s="391"/>
      <c r="K83" s="391"/>
      <c r="L83" s="391"/>
      <c r="M83" s="391"/>
      <c r="N83" s="391"/>
      <c r="O83" s="391"/>
      <c r="P83" s="392"/>
    </row>
    <row r="84" spans="1:16" ht="30" customHeight="1">
      <c r="A84" s="69"/>
      <c r="B84" s="75" t="s">
        <v>37</v>
      </c>
      <c r="C84" s="418">
        <v>5.59</v>
      </c>
      <c r="D84" s="421">
        <v>1</v>
      </c>
      <c r="E84" s="84">
        <f>SUM(E86:E90)</f>
        <v>0</v>
      </c>
      <c r="F84" s="84">
        <f t="shared" ref="F84:O84" si="38">SUM(F86:F90)</f>
        <v>3.5</v>
      </c>
      <c r="G84" s="56" t="str">
        <f>IF(E84=0,"-",F84/E84)</f>
        <v>-</v>
      </c>
      <c r="H84" s="84">
        <f>SUM(H86:H90)</f>
        <v>0</v>
      </c>
      <c r="I84" s="93">
        <f t="shared" si="38"/>
        <v>1.1299999999999999</v>
      </c>
      <c r="J84" s="56" t="str">
        <f>IF(H84=0,"-",I84/H84)</f>
        <v>-</v>
      </c>
      <c r="K84" s="84">
        <f t="shared" si="38"/>
        <v>0</v>
      </c>
      <c r="L84" s="84">
        <f t="shared" si="38"/>
        <v>5.0999999999999996</v>
      </c>
      <c r="M84" s="56" t="str">
        <f>IF(K84=0,"-",L84/K84)</f>
        <v>-</v>
      </c>
      <c r="N84" s="84">
        <f t="shared" si="38"/>
        <v>0</v>
      </c>
      <c r="O84" s="84">
        <f t="shared" si="38"/>
        <v>5.0999999999999996</v>
      </c>
      <c r="P84" s="56" t="str">
        <f>IF(N84=0,"-",O84/N84)</f>
        <v>-</v>
      </c>
    </row>
    <row r="85" spans="1:16">
      <c r="A85" s="69"/>
      <c r="B85" s="66" t="s">
        <v>10</v>
      </c>
      <c r="C85" s="419"/>
      <c r="D85" s="422"/>
      <c r="E85" s="70"/>
      <c r="F85" s="70"/>
      <c r="G85" s="87"/>
      <c r="H85" s="71"/>
      <c r="I85" s="71"/>
      <c r="J85" s="88"/>
      <c r="K85" s="71"/>
      <c r="L85" s="71"/>
      <c r="M85" s="88"/>
      <c r="N85" s="71"/>
      <c r="O85" s="71"/>
      <c r="P85" s="88"/>
    </row>
    <row r="86" spans="1:16">
      <c r="A86" s="69"/>
      <c r="B86" s="67" t="s">
        <v>84</v>
      </c>
      <c r="C86" s="419"/>
      <c r="D86" s="422"/>
      <c r="E86" s="63"/>
      <c r="F86" s="63"/>
      <c r="G86" s="68" t="str">
        <f>IF(E86=0,"-",F86/E86)</f>
        <v>-</v>
      </c>
      <c r="H86" s="59"/>
      <c r="I86" s="59"/>
      <c r="J86" s="68" t="str">
        <f>IF(H86=0,"-",I86/H86)</f>
        <v>-</v>
      </c>
      <c r="K86" s="59"/>
      <c r="L86" s="59"/>
      <c r="M86" s="68" t="str">
        <f>IF(K86=0,"-",L86/K86)</f>
        <v>-</v>
      </c>
      <c r="N86" s="59"/>
      <c r="O86" s="59"/>
      <c r="P86" s="68" t="str">
        <f>IF(N86=0,"-",O86/N86)</f>
        <v>-</v>
      </c>
    </row>
    <row r="87" spans="1:16">
      <c r="A87" s="69"/>
      <c r="B87" s="67" t="s">
        <v>85</v>
      </c>
      <c r="C87" s="419"/>
      <c r="D87" s="422"/>
      <c r="E87" s="63"/>
      <c r="F87" s="63">
        <v>3.5</v>
      </c>
      <c r="G87" s="68" t="str">
        <f>IF(E87=0,"-",F87/E87)</f>
        <v>-</v>
      </c>
      <c r="H87" s="59"/>
      <c r="I87" s="89">
        <v>1.1299999999999999</v>
      </c>
      <c r="J87" s="68" t="str">
        <f>IF(H87=0,"-",I87/H87)</f>
        <v>-</v>
      </c>
      <c r="K87" s="71"/>
      <c r="L87" s="71">
        <v>5.0999999999999996</v>
      </c>
      <c r="M87" s="68" t="str">
        <f>IF(K87=0,"-",L87/K87)</f>
        <v>-</v>
      </c>
      <c r="N87" s="71"/>
      <c r="O87" s="71">
        <v>5.0999999999999996</v>
      </c>
      <c r="P87" s="68" t="str">
        <f>IF(N87=0,"-",O87/N87)</f>
        <v>-</v>
      </c>
    </row>
    <row r="88" spans="1:16">
      <c r="A88" s="69"/>
      <c r="B88" s="67" t="s">
        <v>86</v>
      </c>
      <c r="C88" s="419"/>
      <c r="D88" s="422"/>
      <c r="E88" s="63"/>
      <c r="F88" s="63"/>
      <c r="G88" s="68" t="str">
        <f>IF(E88=0,"-",F88/E88)</f>
        <v>-</v>
      </c>
      <c r="H88" s="59"/>
      <c r="I88" s="59"/>
      <c r="J88" s="68" t="str">
        <f>IF(H88=0,"-",I88/H88)</f>
        <v>-</v>
      </c>
      <c r="K88" s="59"/>
      <c r="L88" s="59"/>
      <c r="M88" s="68" t="str">
        <f>IF(K88=0,"-",L88/K88)</f>
        <v>-</v>
      </c>
      <c r="N88" s="59"/>
      <c r="O88" s="59"/>
      <c r="P88" s="68" t="str">
        <f>IF(N88=0,"-",O88/N88)</f>
        <v>-</v>
      </c>
    </row>
    <row r="89" spans="1:16">
      <c r="A89" s="69"/>
      <c r="B89" s="67" t="s">
        <v>87</v>
      </c>
      <c r="C89" s="419"/>
      <c r="D89" s="422"/>
      <c r="E89" s="70"/>
      <c r="F89" s="70"/>
      <c r="G89" s="68" t="str">
        <f>IF(E89=0,"-",F89/E89)</f>
        <v>-</v>
      </c>
      <c r="H89" s="71"/>
      <c r="I89" s="71"/>
      <c r="J89" s="68" t="str">
        <f>IF(H89=0,"-",I89/H89)</f>
        <v>-</v>
      </c>
      <c r="K89" s="71"/>
      <c r="L89" s="71"/>
      <c r="M89" s="68" t="str">
        <f>IF(K89=0,"-",L89/K89)</f>
        <v>-</v>
      </c>
      <c r="N89" s="71"/>
      <c r="O89" s="71"/>
      <c r="P89" s="68" t="str">
        <f>IF(N89=0,"-",O89/N89)</f>
        <v>-</v>
      </c>
    </row>
    <row r="90" spans="1:16" ht="31.5">
      <c r="A90" s="69"/>
      <c r="B90" s="67" t="s">
        <v>88</v>
      </c>
      <c r="C90" s="420"/>
      <c r="D90" s="423"/>
      <c r="E90" s="70"/>
      <c r="F90" s="70"/>
      <c r="G90" s="68" t="str">
        <f>IF(E90=0,"-",F90/E90)</f>
        <v>-</v>
      </c>
      <c r="H90" s="70"/>
      <c r="I90" s="70"/>
      <c r="J90" s="68" t="str">
        <f>IF(H90=0,"-",I90/H90)</f>
        <v>-</v>
      </c>
      <c r="K90" s="70"/>
      <c r="L90" s="70"/>
      <c r="M90" s="68" t="str">
        <f>IF(K90=0,"-",L90/K90)</f>
        <v>-</v>
      </c>
      <c r="N90" s="70"/>
      <c r="O90" s="70"/>
      <c r="P90" s="68" t="str">
        <f>IF(N90=0,"-",O90/N90)</f>
        <v>-</v>
      </c>
    </row>
    <row r="91" spans="1:16">
      <c r="A91" s="390" t="s">
        <v>39</v>
      </c>
      <c r="B91" s="391"/>
      <c r="C91" s="391"/>
      <c r="D91" s="391"/>
      <c r="E91" s="391"/>
      <c r="F91" s="391"/>
      <c r="G91" s="391"/>
      <c r="H91" s="391"/>
      <c r="I91" s="391"/>
      <c r="J91" s="391"/>
      <c r="K91" s="391"/>
      <c r="L91" s="391"/>
      <c r="M91" s="391"/>
      <c r="N91" s="391"/>
      <c r="O91" s="391"/>
      <c r="P91" s="392"/>
    </row>
    <row r="92" spans="1:16" ht="50.1" customHeight="1">
      <c r="A92" s="69"/>
      <c r="B92" s="75" t="s">
        <v>38</v>
      </c>
      <c r="C92" s="418">
        <v>162.27000000000001</v>
      </c>
      <c r="D92" s="421">
        <v>1</v>
      </c>
      <c r="E92" s="84">
        <f>SUM(E94:E98)</f>
        <v>0</v>
      </c>
      <c r="F92" s="84">
        <f t="shared" ref="F92:O92" si="39">SUM(F94:F98)</f>
        <v>0</v>
      </c>
      <c r="G92" s="56" t="str">
        <f>IF(E92=0,"-",F92/E92)</f>
        <v>-</v>
      </c>
      <c r="H92" s="84">
        <f>SUM(H94:H98)</f>
        <v>0</v>
      </c>
      <c r="I92" s="93">
        <f t="shared" si="39"/>
        <v>0.28999999999999998</v>
      </c>
      <c r="J92" s="56" t="str">
        <f>IF(H92=0,"-",I92/H92)</f>
        <v>-</v>
      </c>
      <c r="K92" s="84">
        <f t="shared" si="39"/>
        <v>7.6</v>
      </c>
      <c r="L92" s="84">
        <f t="shared" si="39"/>
        <v>7.6</v>
      </c>
      <c r="M92" s="56">
        <f>IF(K92=0,"-",L92/K92)</f>
        <v>1</v>
      </c>
      <c r="N92" s="84">
        <f t="shared" si="39"/>
        <v>7.6</v>
      </c>
      <c r="O92" s="84">
        <f t="shared" si="39"/>
        <v>7.6</v>
      </c>
      <c r="P92" s="56">
        <f>IF(N92=0,"-",O92/N92)</f>
        <v>1</v>
      </c>
    </row>
    <row r="93" spans="1:16">
      <c r="A93" s="69"/>
      <c r="B93" s="66" t="s">
        <v>10</v>
      </c>
      <c r="C93" s="419"/>
      <c r="D93" s="422"/>
      <c r="E93" s="70"/>
      <c r="F93" s="70"/>
      <c r="G93" s="87"/>
      <c r="H93" s="71"/>
      <c r="I93" s="71"/>
      <c r="J93" s="88"/>
      <c r="K93" s="71"/>
      <c r="L93" s="71"/>
      <c r="M93" s="88"/>
      <c r="N93" s="71"/>
      <c r="O93" s="71"/>
      <c r="P93" s="88"/>
    </row>
    <row r="94" spans="1:16">
      <c r="A94" s="69"/>
      <c r="B94" s="67" t="s">
        <v>84</v>
      </c>
      <c r="C94" s="419"/>
      <c r="D94" s="422"/>
      <c r="E94" s="63"/>
      <c r="F94" s="63"/>
      <c r="G94" s="68" t="str">
        <f>IF(E94=0,"-",F94/E94)</f>
        <v>-</v>
      </c>
      <c r="H94" s="59"/>
      <c r="I94" s="59"/>
      <c r="J94" s="68" t="str">
        <f>IF(H94=0,"-",I94/H94)</f>
        <v>-</v>
      </c>
      <c r="K94" s="59"/>
      <c r="L94" s="59"/>
      <c r="M94" s="68" t="str">
        <f>IF(K94=0,"-",L94/K94)</f>
        <v>-</v>
      </c>
      <c r="N94" s="59"/>
      <c r="O94" s="59"/>
      <c r="P94" s="68" t="str">
        <f>IF(N94=0,"-",O94/N94)</f>
        <v>-</v>
      </c>
    </row>
    <row r="95" spans="1:16">
      <c r="A95" s="69"/>
      <c r="B95" s="67" t="s">
        <v>85</v>
      </c>
      <c r="C95" s="419"/>
      <c r="D95" s="422"/>
      <c r="E95" s="63"/>
      <c r="F95" s="63"/>
      <c r="G95" s="68" t="str">
        <f>IF(E95=0,"-",F95/E95)</f>
        <v>-</v>
      </c>
      <c r="H95" s="59"/>
      <c r="I95" s="89">
        <v>0.28999999999999998</v>
      </c>
      <c r="J95" s="68" t="str">
        <f>IF(H95=0,"-",I95/H95)</f>
        <v>-</v>
      </c>
      <c r="K95" s="59">
        <v>7.6</v>
      </c>
      <c r="L95" s="59">
        <v>7.6</v>
      </c>
      <c r="M95" s="68">
        <f>IF(K95=0,"-",L95/K95)</f>
        <v>1</v>
      </c>
      <c r="N95" s="59">
        <v>7.6</v>
      </c>
      <c r="O95" s="59">
        <v>7.6</v>
      </c>
      <c r="P95" s="68">
        <f>IF(N95=0,"-",O95/N95)</f>
        <v>1</v>
      </c>
    </row>
    <row r="96" spans="1:16">
      <c r="A96" s="69"/>
      <c r="B96" s="67" t="s">
        <v>86</v>
      </c>
      <c r="C96" s="419"/>
      <c r="D96" s="422"/>
      <c r="E96" s="63"/>
      <c r="F96" s="63"/>
      <c r="G96" s="68" t="str">
        <f>IF(E96=0,"-",F96/E96)</f>
        <v>-</v>
      </c>
      <c r="H96" s="59"/>
      <c r="I96" s="59"/>
      <c r="J96" s="68" t="str">
        <f>IF(H96=0,"-",I96/H96)</f>
        <v>-</v>
      </c>
      <c r="K96" s="59"/>
      <c r="L96" s="59"/>
      <c r="M96" s="68" t="str">
        <f>IF(K96=0,"-",L96/K96)</f>
        <v>-</v>
      </c>
      <c r="N96" s="59"/>
      <c r="O96" s="59"/>
      <c r="P96" s="68" t="str">
        <f>IF(N96=0,"-",O96/N96)</f>
        <v>-</v>
      </c>
    </row>
    <row r="97" spans="1:16">
      <c r="A97" s="69"/>
      <c r="B97" s="67" t="s">
        <v>87</v>
      </c>
      <c r="C97" s="419"/>
      <c r="D97" s="422"/>
      <c r="E97" s="70"/>
      <c r="F97" s="70"/>
      <c r="G97" s="68" t="str">
        <f>IF(E97=0,"-",F97/E97)</f>
        <v>-</v>
      </c>
      <c r="H97" s="71"/>
      <c r="I97" s="71"/>
      <c r="J97" s="68" t="str">
        <f>IF(H97=0,"-",I97/H97)</f>
        <v>-</v>
      </c>
      <c r="K97" s="71"/>
      <c r="L97" s="71"/>
      <c r="M97" s="68" t="str">
        <f>IF(K97=0,"-",L97/K97)</f>
        <v>-</v>
      </c>
      <c r="N97" s="71"/>
      <c r="O97" s="71"/>
      <c r="P97" s="68" t="str">
        <f>IF(N97=0,"-",O97/N97)</f>
        <v>-</v>
      </c>
    </row>
    <row r="98" spans="1:16" ht="31.5">
      <c r="A98" s="69"/>
      <c r="B98" s="67" t="s">
        <v>88</v>
      </c>
      <c r="C98" s="420"/>
      <c r="D98" s="423"/>
      <c r="E98" s="70"/>
      <c r="F98" s="70"/>
      <c r="G98" s="68" t="str">
        <f>IF(E98=0,"-",F98/E98)</f>
        <v>-</v>
      </c>
      <c r="H98" s="70"/>
      <c r="I98" s="70"/>
      <c r="J98" s="68" t="str">
        <f>IF(H98=0,"-",I98/H98)</f>
        <v>-</v>
      </c>
      <c r="K98" s="70"/>
      <c r="L98" s="70"/>
      <c r="M98" s="68" t="str">
        <f>IF(K98=0,"-",L98/K98)</f>
        <v>-</v>
      </c>
      <c r="N98" s="70"/>
      <c r="O98" s="70"/>
      <c r="P98" s="68" t="str">
        <f>IF(N98=0,"-",O98/N98)</f>
        <v>-</v>
      </c>
    </row>
    <row r="99" spans="1:16">
      <c r="A99" s="427"/>
      <c r="B99" s="427"/>
      <c r="C99" s="427"/>
      <c r="D99" s="427"/>
      <c r="E99" s="427"/>
      <c r="F99" s="427"/>
      <c r="G99" s="427"/>
      <c r="H99" s="427"/>
      <c r="I99" s="427"/>
      <c r="J99" s="427"/>
      <c r="K99" s="427"/>
      <c r="L99" s="427"/>
      <c r="M99" s="427"/>
      <c r="N99" s="427"/>
      <c r="O99" s="427"/>
      <c r="P99" s="427"/>
    </row>
    <row r="100" spans="1:16" ht="30" customHeight="1">
      <c r="A100" s="69"/>
      <c r="B100" s="75" t="s">
        <v>93</v>
      </c>
      <c r="C100" s="418"/>
      <c r="D100" s="421"/>
      <c r="E100" s="84">
        <f>SUM(E102)</f>
        <v>0</v>
      </c>
      <c r="F100" s="84">
        <f>SUM(F102)</f>
        <v>0</v>
      </c>
      <c r="G100" s="56" t="str">
        <f>IF(E100=0,"-",F100/E100)</f>
        <v>-</v>
      </c>
      <c r="H100" s="84">
        <f>SUM(H102)</f>
        <v>0</v>
      </c>
      <c r="I100" s="84">
        <f>SUM(I102)</f>
        <v>0.48</v>
      </c>
      <c r="J100" s="56" t="str">
        <f>IF(H100=0,"-",I100/H100)</f>
        <v>-</v>
      </c>
      <c r="K100" s="84">
        <f>SUM(K102)</f>
        <v>0</v>
      </c>
      <c r="L100" s="84">
        <f>SUM(L102)</f>
        <v>0</v>
      </c>
      <c r="M100" s="56" t="str">
        <f>IF(K100=0,"-",L100/K100)</f>
        <v>-</v>
      </c>
      <c r="N100" s="84">
        <f>SUM(N102)</f>
        <v>0</v>
      </c>
      <c r="O100" s="84">
        <f>SUM(O102)</f>
        <v>1.5</v>
      </c>
      <c r="P100" s="56" t="str">
        <f>IF(N100=0,"-",O100/N100)</f>
        <v>-</v>
      </c>
    </row>
    <row r="101" spans="1:16">
      <c r="A101" s="69"/>
      <c r="B101" s="66" t="s">
        <v>10</v>
      </c>
      <c r="C101" s="419"/>
      <c r="D101" s="422"/>
      <c r="E101" s="70"/>
      <c r="F101" s="70"/>
      <c r="G101" s="87"/>
      <c r="H101" s="71"/>
      <c r="I101" s="71"/>
      <c r="J101" s="88"/>
      <c r="K101" s="71"/>
      <c r="L101" s="71"/>
      <c r="M101" s="88"/>
      <c r="N101" s="71"/>
      <c r="O101" s="71"/>
      <c r="P101" s="88"/>
    </row>
    <row r="102" spans="1:16">
      <c r="A102" s="69"/>
      <c r="B102" s="67" t="s">
        <v>85</v>
      </c>
      <c r="C102" s="420"/>
      <c r="D102" s="423"/>
      <c r="E102" s="63"/>
      <c r="F102" s="63"/>
      <c r="G102" s="68" t="str">
        <f>IF(E102=0,"-",F102/E102)</f>
        <v>-</v>
      </c>
      <c r="H102" s="59"/>
      <c r="I102" s="90">
        <v>0.48</v>
      </c>
      <c r="J102" s="68" t="str">
        <f>IF(H102=0,"-",I102/H102)</f>
        <v>-</v>
      </c>
      <c r="K102" s="59"/>
      <c r="L102" s="59"/>
      <c r="M102" s="68" t="str">
        <f>IF(K102=0,"-",L102/K102)</f>
        <v>-</v>
      </c>
      <c r="N102" s="59"/>
      <c r="O102" s="59">
        <v>1.5</v>
      </c>
      <c r="P102" s="68" t="str">
        <f>IF(N102=0,"-",O102/N102)</f>
        <v>-</v>
      </c>
    </row>
  </sheetData>
  <autoFilter ref="A6:P98"/>
  <mergeCells count="47">
    <mergeCell ref="C30:C36"/>
    <mergeCell ref="D1:J1"/>
    <mergeCell ref="M1:P1"/>
    <mergeCell ref="A82:P82"/>
    <mergeCell ref="A83:P83"/>
    <mergeCell ref="C67:C73"/>
    <mergeCell ref="D67:D73"/>
    <mergeCell ref="C74:C80"/>
    <mergeCell ref="D74:D80"/>
    <mergeCell ref="D30:D36"/>
    <mergeCell ref="C37:C43"/>
    <mergeCell ref="D37:D43"/>
    <mergeCell ref="A15:P15"/>
    <mergeCell ref="C16:C22"/>
    <mergeCell ref="D16:D22"/>
    <mergeCell ref="C23:C29"/>
    <mergeCell ref="C100:C102"/>
    <mergeCell ref="D100:D102"/>
    <mergeCell ref="A91:P91"/>
    <mergeCell ref="C44:C50"/>
    <mergeCell ref="D44:D50"/>
    <mergeCell ref="A51:P51"/>
    <mergeCell ref="C52:C58"/>
    <mergeCell ref="D52:D58"/>
    <mergeCell ref="C92:C98"/>
    <mergeCell ref="C84:C90"/>
    <mergeCell ref="A99:P99"/>
    <mergeCell ref="D84:D90"/>
    <mergeCell ref="D92:D98"/>
    <mergeCell ref="C59:C65"/>
    <mergeCell ref="D59:D65"/>
    <mergeCell ref="A66:P66"/>
    <mergeCell ref="D23:D29"/>
    <mergeCell ref="C7:C13"/>
    <mergeCell ref="D7:D13"/>
    <mergeCell ref="A2:P2"/>
    <mergeCell ref="O3:P3"/>
    <mergeCell ref="A4:A6"/>
    <mergeCell ref="B4:B6"/>
    <mergeCell ref="C4:C6"/>
    <mergeCell ref="D4:D6"/>
    <mergeCell ref="E4:J4"/>
    <mergeCell ref="K4:P4"/>
    <mergeCell ref="E5:G5"/>
    <mergeCell ref="H5:J5"/>
    <mergeCell ref="K5:M5"/>
    <mergeCell ref="N5:P5"/>
  </mergeCells>
  <phoneticPr fontId="8" type="noConversion"/>
  <conditionalFormatting sqref="E7:P13">
    <cfRule type="cellIs" dxfId="8" priority="1" stopIfTrue="1" operator="equal">
      <formula>0</formula>
    </cfRule>
  </conditionalFormatting>
  <printOptions horizontalCentered="1"/>
  <pageMargins left="0.27559055118110237" right="0.19685039370078741" top="0.39370078740157483" bottom="0.39370078740157483" header="0.19685039370078741" footer="0.51181102362204722"/>
  <pageSetup paperSize="9" scale="70" fitToHeight="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103"/>
  <sheetViews>
    <sheetView view="pageBreakPreview" zoomScale="75" zoomScaleNormal="70" zoomScaleSheetLayoutView="75" workbookViewId="0">
      <pane xSplit="4" ySplit="13" topLeftCell="E41" activePane="bottomRight" state="frozen"/>
      <selection pane="topRight" activeCell="E1" sqref="E1"/>
      <selection pane="bottomLeft" activeCell="A16" sqref="A16"/>
      <selection pane="bottomRight" activeCell="E4" sqref="E4:J4"/>
    </sheetView>
  </sheetViews>
  <sheetFormatPr defaultColWidth="9.140625" defaultRowHeight="15.75" outlineLevelRow="1" outlineLevelCol="2"/>
  <cols>
    <col min="1" max="1" width="4.7109375" style="51" customWidth="1"/>
    <col min="2" max="2" width="55.7109375" style="46" customWidth="1"/>
    <col min="3" max="3" width="12.7109375" style="99" customWidth="1"/>
    <col min="4" max="4" width="10.7109375" style="45" customWidth="1"/>
    <col min="5" max="5" width="9.7109375" style="47" hidden="1" customWidth="1" outlineLevel="1"/>
    <col min="6" max="6" width="15.7109375" style="47" customWidth="1" collapsed="1"/>
    <col min="7" max="7" width="9.7109375" style="76" hidden="1" customWidth="1" outlineLevel="2"/>
    <col min="8" max="8" width="9.7109375" style="48" hidden="1" customWidth="1" outlineLevel="1" collapsed="1"/>
    <col min="9" max="9" width="15.7109375" style="48" customWidth="1" collapsed="1"/>
    <col min="10" max="10" width="9.7109375" style="77" hidden="1" customWidth="1" outlineLevel="1"/>
    <col min="11" max="11" width="12.7109375" style="48" customWidth="1" collapsed="1"/>
    <col min="12" max="12" width="12.7109375" style="48" customWidth="1"/>
    <col min="13" max="13" width="12.7109375" style="77" customWidth="1"/>
    <col min="14" max="15" width="12.7109375" style="48" customWidth="1"/>
    <col min="16" max="16" width="12.7109375" style="77" customWidth="1"/>
    <col min="17" max="17" width="9.7109375" style="46" customWidth="1"/>
    <col min="18" max="16384" width="9.140625" style="46"/>
  </cols>
  <sheetData>
    <row r="1" spans="1:16" s="45" customFormat="1" ht="24.95" customHeight="1">
      <c r="A1" s="92"/>
      <c r="B1" s="92"/>
      <c r="C1" s="100"/>
      <c r="D1" s="400" t="s">
        <v>9</v>
      </c>
      <c r="E1" s="400"/>
      <c r="F1" s="400"/>
      <c r="G1" s="400"/>
      <c r="H1" s="400"/>
      <c r="I1" s="400"/>
      <c r="J1" s="400"/>
      <c r="K1" s="92"/>
      <c r="L1" s="92"/>
      <c r="M1" s="429" t="s">
        <v>105</v>
      </c>
      <c r="N1" s="429"/>
      <c r="O1" s="429"/>
      <c r="P1" s="429"/>
    </row>
    <row r="2" spans="1:16" s="45" customFormat="1" ht="54.75" customHeight="1">
      <c r="A2" s="405" t="s">
        <v>126</v>
      </c>
      <c r="B2" s="405"/>
      <c r="C2" s="405"/>
      <c r="D2" s="405"/>
      <c r="E2" s="405"/>
      <c r="F2" s="405"/>
      <c r="G2" s="405"/>
      <c r="H2" s="405"/>
      <c r="I2" s="405"/>
      <c r="J2" s="405"/>
      <c r="K2" s="405"/>
      <c r="L2" s="405"/>
      <c r="M2" s="405"/>
      <c r="N2" s="405"/>
      <c r="O2" s="405"/>
      <c r="P2" s="405"/>
    </row>
    <row r="3" spans="1:16" s="45" customFormat="1">
      <c r="A3" s="49"/>
      <c r="B3" s="49"/>
      <c r="C3" s="96"/>
      <c r="D3" s="50"/>
      <c r="E3" s="49"/>
      <c r="F3" s="49"/>
      <c r="G3" s="78"/>
      <c r="H3" s="49"/>
      <c r="I3" s="49"/>
      <c r="J3" s="78"/>
      <c r="K3" s="49"/>
      <c r="L3" s="49"/>
      <c r="M3" s="78"/>
      <c r="N3" s="49"/>
      <c r="O3" s="398" t="s">
        <v>76</v>
      </c>
      <c r="P3" s="398"/>
    </row>
    <row r="4" spans="1:16" s="51" customFormat="1">
      <c r="A4" s="406" t="s">
        <v>0</v>
      </c>
      <c r="B4" s="406" t="s">
        <v>77</v>
      </c>
      <c r="C4" s="409" t="s">
        <v>1</v>
      </c>
      <c r="D4" s="406" t="s">
        <v>78</v>
      </c>
      <c r="E4" s="402" t="s">
        <v>127</v>
      </c>
      <c r="F4" s="403"/>
      <c r="G4" s="403"/>
      <c r="H4" s="403"/>
      <c r="I4" s="403"/>
      <c r="J4" s="404"/>
      <c r="K4" s="402" t="s">
        <v>100</v>
      </c>
      <c r="L4" s="403"/>
      <c r="M4" s="403"/>
      <c r="N4" s="403"/>
      <c r="O4" s="403"/>
      <c r="P4" s="404"/>
    </row>
    <row r="5" spans="1:16" s="51" customFormat="1">
      <c r="A5" s="407"/>
      <c r="B5" s="407"/>
      <c r="C5" s="410"/>
      <c r="D5" s="407"/>
      <c r="E5" s="385" t="s">
        <v>106</v>
      </c>
      <c r="F5" s="385"/>
      <c r="G5" s="385"/>
      <c r="H5" s="402" t="s">
        <v>107</v>
      </c>
      <c r="I5" s="403"/>
      <c r="J5" s="404"/>
      <c r="K5" s="402" t="s">
        <v>106</v>
      </c>
      <c r="L5" s="403"/>
      <c r="M5" s="404"/>
      <c r="N5" s="402" t="s">
        <v>107</v>
      </c>
      <c r="O5" s="403"/>
      <c r="P5" s="404"/>
    </row>
    <row r="6" spans="1:16" s="51" customFormat="1">
      <c r="A6" s="408"/>
      <c r="B6" s="408"/>
      <c r="C6" s="411"/>
      <c r="D6" s="408"/>
      <c r="E6" s="52" t="s">
        <v>62</v>
      </c>
      <c r="F6" s="52" t="s">
        <v>63</v>
      </c>
      <c r="G6" s="79" t="s">
        <v>81</v>
      </c>
      <c r="H6" s="52" t="s">
        <v>62</v>
      </c>
      <c r="I6" s="52" t="s">
        <v>63</v>
      </c>
      <c r="J6" s="79" t="s">
        <v>81</v>
      </c>
      <c r="K6" s="52" t="s">
        <v>62</v>
      </c>
      <c r="L6" s="52" t="s">
        <v>82</v>
      </c>
      <c r="M6" s="79" t="s">
        <v>81</v>
      </c>
      <c r="N6" s="52" t="s">
        <v>62</v>
      </c>
      <c r="O6" s="52" t="s">
        <v>82</v>
      </c>
      <c r="P6" s="79" t="s">
        <v>81</v>
      </c>
    </row>
    <row r="7" spans="1:16" s="51" customFormat="1" ht="30" customHeight="1">
      <c r="A7" s="54"/>
      <c r="B7" s="54" t="s">
        <v>83</v>
      </c>
      <c r="C7" s="412">
        <f>SUM(C16,C23,C30,C37,C44,C52,C59,C67,C74,C84,C92)</f>
        <v>724.2600000000001</v>
      </c>
      <c r="D7" s="415">
        <f>SUM(D16,D23,D30,D37,D44,D52,D59,D67,D74,D84,D92)</f>
        <v>11</v>
      </c>
      <c r="E7" s="84">
        <f>SUM(E9:E13)</f>
        <v>0</v>
      </c>
      <c r="F7" s="84">
        <f t="shared" ref="F7:O7" si="0">SUM(F9:F13)</f>
        <v>22.4</v>
      </c>
      <c r="G7" s="56" t="str">
        <f>IF(E7=0,"-",F7/E7)</f>
        <v>-</v>
      </c>
      <c r="H7" s="84">
        <f>SUM(H9:H13)</f>
        <v>0</v>
      </c>
      <c r="I7" s="93">
        <f t="shared" si="0"/>
        <v>11.62</v>
      </c>
      <c r="J7" s="56" t="str">
        <f>IF(H7=0,"-",I7/H7)</f>
        <v>-</v>
      </c>
      <c r="K7" s="84">
        <f t="shared" si="0"/>
        <v>127.75</v>
      </c>
      <c r="L7" s="93">
        <f t="shared" si="0"/>
        <v>150.16999999999999</v>
      </c>
      <c r="M7" s="56">
        <f>IF(K7=0,"-",L7/K7)</f>
        <v>1.1754990215264187</v>
      </c>
      <c r="N7" s="84">
        <f t="shared" si="0"/>
        <v>127.75</v>
      </c>
      <c r="O7" s="84">
        <f t="shared" si="0"/>
        <v>128.63</v>
      </c>
      <c r="P7" s="56">
        <f>IF(N7=0,"-",O7/N7)</f>
        <v>1.0068884540117415</v>
      </c>
    </row>
    <row r="8" spans="1:16" s="51" customFormat="1" hidden="1" outlineLevel="1">
      <c r="A8" s="54"/>
      <c r="B8" s="57" t="s">
        <v>10</v>
      </c>
      <c r="C8" s="413"/>
      <c r="D8" s="416"/>
      <c r="E8" s="58"/>
      <c r="F8" s="58"/>
      <c r="G8" s="80"/>
      <c r="H8" s="59"/>
      <c r="I8" s="59"/>
      <c r="J8" s="81"/>
      <c r="K8" s="59"/>
      <c r="L8" s="59"/>
      <c r="M8" s="81"/>
      <c r="N8" s="59"/>
      <c r="O8" s="59"/>
      <c r="P8" s="81"/>
    </row>
    <row r="9" spans="1:16" s="51" customFormat="1" hidden="1" outlineLevel="1">
      <c r="A9" s="54"/>
      <c r="B9" s="60" t="s">
        <v>84</v>
      </c>
      <c r="C9" s="413"/>
      <c r="D9" s="416"/>
      <c r="E9" s="52">
        <f>SUM(E18,E25,E32,E39,E46,E54,E61,E69,E76,E86,E94,)</f>
        <v>0</v>
      </c>
      <c r="F9" s="52">
        <f>SUM(F18,F25,F32,F39,F46,F54,F61,F69,F76,F86,F94,)</f>
        <v>0</v>
      </c>
      <c r="G9" s="56" t="str">
        <f>IF(E9=0,"-",F9/E9)</f>
        <v>-</v>
      </c>
      <c r="H9" s="52">
        <f>SUM(H18,H25,H32,H39,H46,H54,H61,H69,H76,H86,H94,)</f>
        <v>0</v>
      </c>
      <c r="I9" s="52">
        <f>SUM(I18,I25,I32,I39,I46,I54,I61,I69,I76,I86,I94,)</f>
        <v>0</v>
      </c>
      <c r="J9" s="56" t="str">
        <f>IF(H9=0,"-",I9/H9)</f>
        <v>-</v>
      </c>
      <c r="K9" s="52">
        <f>SUM(K18,K25,K32,K39,K46,K54,K61,K69,K76,K86,K94,)</f>
        <v>0</v>
      </c>
      <c r="L9" s="52">
        <f>SUM(L18,L25,L32,L39,L46,L54,L61,L69,L76,L86,L94,)</f>
        <v>0</v>
      </c>
      <c r="M9" s="56" t="str">
        <f>IF(K9=0,"-",L9/K9)</f>
        <v>-</v>
      </c>
      <c r="N9" s="52">
        <f>SUM(N18,N25,N32,N39,N46,N54,N61,N69,N76,N86,N94,)</f>
        <v>0</v>
      </c>
      <c r="O9" s="52">
        <f>SUM(O18,O25,O32,O39,O46,O54,O61,O69,O76,O86,O94,)</f>
        <v>0</v>
      </c>
      <c r="P9" s="56" t="str">
        <f>IF(N9=0,"-",O9/N9)</f>
        <v>-</v>
      </c>
    </row>
    <row r="10" spans="1:16" s="51" customFormat="1" hidden="1" outlineLevel="1">
      <c r="A10" s="54"/>
      <c r="B10" s="60" t="s">
        <v>85</v>
      </c>
      <c r="C10" s="413"/>
      <c r="D10" s="416"/>
      <c r="E10" s="52">
        <f>SUM(E19,E26,E33,E40,E47,E55,E62,E70,E77,E87,E95,E102)</f>
        <v>0</v>
      </c>
      <c r="F10" s="52">
        <f>SUM(F19,F26,F33,F40,F47,F55,F62,F70,F77,F87,F95,F102)</f>
        <v>9.8000000000000007</v>
      </c>
      <c r="G10" s="56" t="str">
        <f>IF(E10=0,"-",F10/E10)</f>
        <v>-</v>
      </c>
      <c r="H10" s="52">
        <f>SUM(H19,H26,H33,H40,H47,H55,H62,H70,H77,H87,H95,H102)</f>
        <v>0</v>
      </c>
      <c r="I10" s="61">
        <f>SUM(I19,I26,I33,I40,I47,I55,I62,I70,I77,I87,I95,I102)</f>
        <v>9.4699999999999989</v>
      </c>
      <c r="J10" s="56" t="str">
        <f>IF(H10=0,"-",I10/H10)</f>
        <v>-</v>
      </c>
      <c r="K10" s="52">
        <f>SUM(K19,K26,K33,K40,K47,K55,K62,K70,K77,K87,K95,K102)</f>
        <v>25.699999999999996</v>
      </c>
      <c r="L10" s="52">
        <f>SUM(L19,L26,L33,L40,L47,L55,L62,L70,L77,L87,L95,L102)</f>
        <v>28.119999999999997</v>
      </c>
      <c r="M10" s="56">
        <f>IF(K10=0,"-",L10/K10)</f>
        <v>1.0941634241245137</v>
      </c>
      <c r="N10" s="52">
        <f>SUM(N19,N26,N33,N40,N47,N55,N62,N70,N77,N87,N95,N102)</f>
        <v>25.699999999999996</v>
      </c>
      <c r="O10" s="52">
        <f>SUM(O19,O26,O33,O40,O47,O55,O62,O70,O77,O87,O95,O102)</f>
        <v>26.18</v>
      </c>
      <c r="P10" s="56">
        <f>IF(N10=0,"-",O10/N10)</f>
        <v>1.0186770428015566</v>
      </c>
    </row>
    <row r="11" spans="1:16" s="51" customFormat="1" hidden="1" outlineLevel="1">
      <c r="A11" s="54"/>
      <c r="B11" s="60" t="s">
        <v>86</v>
      </c>
      <c r="C11" s="413"/>
      <c r="D11" s="416"/>
      <c r="E11" s="52">
        <f t="shared" ref="E11:F13" si="1">SUM(E20,E27,E34,E41,E48,E56,E63,E71,E78,E88,E96,)</f>
        <v>0</v>
      </c>
      <c r="F11" s="52">
        <f t="shared" si="1"/>
        <v>0</v>
      </c>
      <c r="G11" s="56" t="str">
        <f>IF(E11=0,"-",F11/E11)</f>
        <v>-</v>
      </c>
      <c r="H11" s="52">
        <f t="shared" ref="H11:I13" si="2">SUM(H20,H27,H34,H41,H48,H56,H63,H71,H78,H88,H96,)</f>
        <v>0</v>
      </c>
      <c r="I11" s="52">
        <f t="shared" si="2"/>
        <v>0</v>
      </c>
      <c r="J11" s="56" t="str">
        <f>IF(H11=0,"-",I11/H11)</f>
        <v>-</v>
      </c>
      <c r="K11" s="52">
        <f t="shared" ref="K11:L13" si="3">SUM(K20,K27,K34,K41,K48,K56,K63,K71,K78,K88,K96,)</f>
        <v>0</v>
      </c>
      <c r="L11" s="52">
        <f t="shared" si="3"/>
        <v>0</v>
      </c>
      <c r="M11" s="56" t="str">
        <f>IF(K11=0,"-",L11/K11)</f>
        <v>-</v>
      </c>
      <c r="N11" s="52">
        <f t="shared" ref="N11:O13" si="4">SUM(N20,N27,N34,N41,N48,N56,N63,N71,N78,N88,N96,)</f>
        <v>0</v>
      </c>
      <c r="O11" s="52">
        <f t="shared" si="4"/>
        <v>0</v>
      </c>
      <c r="P11" s="56" t="str">
        <f>IF(N11=0,"-",O11/N11)</f>
        <v>-</v>
      </c>
    </row>
    <row r="12" spans="1:16" s="51" customFormat="1" hidden="1" outlineLevel="1">
      <c r="A12" s="54"/>
      <c r="B12" s="60" t="s">
        <v>87</v>
      </c>
      <c r="C12" s="413"/>
      <c r="D12" s="416"/>
      <c r="E12" s="52">
        <f t="shared" si="1"/>
        <v>0</v>
      </c>
      <c r="F12" s="52">
        <f t="shared" si="1"/>
        <v>12.6</v>
      </c>
      <c r="G12" s="56" t="str">
        <f>IF(E12=0,"-",F12/E12)</f>
        <v>-</v>
      </c>
      <c r="H12" s="52">
        <f t="shared" si="2"/>
        <v>0</v>
      </c>
      <c r="I12" s="52">
        <f t="shared" si="2"/>
        <v>2.1500000000000004</v>
      </c>
      <c r="J12" s="56" t="str">
        <f>IF(H12=0,"-",I12/H12)</f>
        <v>-</v>
      </c>
      <c r="K12" s="52">
        <f t="shared" si="3"/>
        <v>72.05</v>
      </c>
      <c r="L12" s="52">
        <f t="shared" si="3"/>
        <v>92.049999999999983</v>
      </c>
      <c r="M12" s="56">
        <f>IF(K12=0,"-",L12/K12)</f>
        <v>1.2775850104094377</v>
      </c>
      <c r="N12" s="52">
        <f t="shared" si="4"/>
        <v>72.05</v>
      </c>
      <c r="O12" s="52">
        <f t="shared" si="4"/>
        <v>72.449999999999989</v>
      </c>
      <c r="P12" s="56">
        <f>IF(N12=0,"-",O12/N12)</f>
        <v>1.0055517002081886</v>
      </c>
    </row>
    <row r="13" spans="1:16" s="51" customFormat="1" ht="28.5" hidden="1" outlineLevel="1">
      <c r="A13" s="54"/>
      <c r="B13" s="91" t="s">
        <v>88</v>
      </c>
      <c r="C13" s="414"/>
      <c r="D13" s="417"/>
      <c r="E13" s="52">
        <f t="shared" si="1"/>
        <v>0</v>
      </c>
      <c r="F13" s="52">
        <f t="shared" si="1"/>
        <v>0</v>
      </c>
      <c r="G13" s="56" t="str">
        <f>IF(E13=0,"-",F13/E13)</f>
        <v>-</v>
      </c>
      <c r="H13" s="52">
        <f t="shared" si="2"/>
        <v>0</v>
      </c>
      <c r="I13" s="52">
        <f t="shared" si="2"/>
        <v>0</v>
      </c>
      <c r="J13" s="56" t="str">
        <f>IF(H13=0,"-",I13/H13)</f>
        <v>-</v>
      </c>
      <c r="K13" s="52">
        <f t="shared" si="3"/>
        <v>30</v>
      </c>
      <c r="L13" s="52">
        <f t="shared" si="3"/>
        <v>30</v>
      </c>
      <c r="M13" s="56">
        <f>SUM(M22,M29,M36,M43,M50,M58,M65,M73,M80,M90,M98,)</f>
        <v>1</v>
      </c>
      <c r="N13" s="52">
        <f t="shared" si="4"/>
        <v>30</v>
      </c>
      <c r="O13" s="52">
        <f t="shared" si="4"/>
        <v>30</v>
      </c>
      <c r="P13" s="56">
        <f>SUM(P22,P29,P36,P43,P50,P58,P65,P73,P80,P90,P98,)</f>
        <v>1</v>
      </c>
    </row>
    <row r="14" spans="1:16" s="51" customFormat="1" collapsed="1">
      <c r="A14" s="54"/>
      <c r="B14" s="57" t="s">
        <v>89</v>
      </c>
      <c r="C14" s="97"/>
      <c r="D14" s="62"/>
      <c r="E14" s="58"/>
      <c r="F14" s="58"/>
      <c r="G14" s="82"/>
      <c r="H14" s="63"/>
      <c r="I14" s="63"/>
      <c r="J14" s="83"/>
      <c r="K14" s="63"/>
      <c r="L14" s="63"/>
      <c r="M14" s="83"/>
      <c r="N14" s="63"/>
      <c r="O14" s="63"/>
      <c r="P14" s="83"/>
    </row>
    <row r="15" spans="1:16" s="51" customFormat="1">
      <c r="A15" s="424" t="s">
        <v>90</v>
      </c>
      <c r="B15" s="425"/>
      <c r="C15" s="425"/>
      <c r="D15" s="425"/>
      <c r="E15" s="425"/>
      <c r="F15" s="425"/>
      <c r="G15" s="425"/>
      <c r="H15" s="425"/>
      <c r="I15" s="425"/>
      <c r="J15" s="425"/>
      <c r="K15" s="425"/>
      <c r="L15" s="425"/>
      <c r="M15" s="425"/>
      <c r="N15" s="425"/>
      <c r="O15" s="425"/>
      <c r="P15" s="426"/>
    </row>
    <row r="16" spans="1:16" s="51" customFormat="1" ht="24.95" customHeight="1">
      <c r="A16" s="94">
        <v>1</v>
      </c>
      <c r="B16" s="65" t="s">
        <v>91</v>
      </c>
      <c r="C16" s="430">
        <v>106.5</v>
      </c>
      <c r="D16" s="421">
        <v>1</v>
      </c>
      <c r="E16" s="84">
        <f>SUM(E18:E22)</f>
        <v>0</v>
      </c>
      <c r="F16" s="84">
        <f t="shared" ref="F16:O16" si="5">SUM(F18:F22)</f>
        <v>0</v>
      </c>
      <c r="G16" s="56" t="str">
        <f>IF(E16=0,"-",F16/E16)</f>
        <v>-</v>
      </c>
      <c r="H16" s="84">
        <f>SUM(H18:H22)</f>
        <v>0</v>
      </c>
      <c r="I16" s="84">
        <f t="shared" si="5"/>
        <v>0</v>
      </c>
      <c r="J16" s="56" t="str">
        <f>IF(H16=0,"-",I16/H16)</f>
        <v>-</v>
      </c>
      <c r="K16" s="84">
        <f t="shared" si="5"/>
        <v>31.5</v>
      </c>
      <c r="L16" s="84">
        <f t="shared" si="5"/>
        <v>31.5</v>
      </c>
      <c r="M16" s="56">
        <f>IF(K16=0,"-",L16/K16)</f>
        <v>1</v>
      </c>
      <c r="N16" s="84">
        <f t="shared" si="5"/>
        <v>31.5</v>
      </c>
      <c r="O16" s="84">
        <f t="shared" si="5"/>
        <v>19</v>
      </c>
      <c r="P16" s="56">
        <f>IF(N16=0,"-",O16/N16)</f>
        <v>0.60317460317460314</v>
      </c>
    </row>
    <row r="17" spans="1:16" s="51" customFormat="1" outlineLevel="1">
      <c r="A17" s="94"/>
      <c r="B17" s="104" t="s">
        <v>10</v>
      </c>
      <c r="C17" s="431"/>
      <c r="D17" s="422"/>
      <c r="E17" s="52"/>
      <c r="F17" s="52"/>
      <c r="G17" s="79"/>
      <c r="H17" s="59"/>
      <c r="I17" s="59"/>
      <c r="J17" s="105"/>
      <c r="K17" s="59"/>
      <c r="L17" s="59"/>
      <c r="M17" s="81"/>
      <c r="N17" s="59"/>
      <c r="O17" s="59"/>
      <c r="P17" s="105"/>
    </row>
    <row r="18" spans="1:16" s="51" customFormat="1" outlineLevel="1">
      <c r="A18" s="94"/>
      <c r="B18" s="60" t="s">
        <v>84</v>
      </c>
      <c r="C18" s="431"/>
      <c r="D18" s="422"/>
      <c r="E18" s="52"/>
      <c r="F18" s="52"/>
      <c r="G18" s="56" t="str">
        <f t="shared" ref="G18:G23" si="6">IF(E18=0,"-",F18/E18)</f>
        <v>-</v>
      </c>
      <c r="H18" s="59"/>
      <c r="I18" s="59"/>
      <c r="J18" s="56" t="str">
        <f t="shared" ref="J18:J23" si="7">IF(H18=0,"-",I18/H18)</f>
        <v>-</v>
      </c>
      <c r="K18" s="59"/>
      <c r="L18" s="59"/>
      <c r="M18" s="56" t="str">
        <f t="shared" ref="M18:M23" si="8">IF(K18=0,"-",L18/K18)</f>
        <v>-</v>
      </c>
      <c r="N18" s="59"/>
      <c r="O18" s="59"/>
      <c r="P18" s="56" t="str">
        <f t="shared" ref="P18:P23" si="9">IF(N18=0,"-",O18/N18)</f>
        <v>-</v>
      </c>
    </row>
    <row r="19" spans="1:16" s="51" customFormat="1" outlineLevel="1">
      <c r="A19" s="94"/>
      <c r="B19" s="60" t="s">
        <v>85</v>
      </c>
      <c r="C19" s="431"/>
      <c r="D19" s="422"/>
      <c r="E19" s="52"/>
      <c r="F19" s="52"/>
      <c r="G19" s="56" t="str">
        <f t="shared" si="6"/>
        <v>-</v>
      </c>
      <c r="H19" s="59"/>
      <c r="I19" s="59"/>
      <c r="J19" s="56" t="str">
        <f t="shared" si="7"/>
        <v>-</v>
      </c>
      <c r="K19" s="59"/>
      <c r="L19" s="59"/>
      <c r="M19" s="56" t="str">
        <f t="shared" si="8"/>
        <v>-</v>
      </c>
      <c r="N19" s="59"/>
      <c r="O19" s="59"/>
      <c r="P19" s="56" t="str">
        <f t="shared" si="9"/>
        <v>-</v>
      </c>
    </row>
    <row r="20" spans="1:16" s="51" customFormat="1" outlineLevel="1">
      <c r="A20" s="94"/>
      <c r="B20" s="60" t="s">
        <v>86</v>
      </c>
      <c r="C20" s="431"/>
      <c r="D20" s="422"/>
      <c r="E20" s="52"/>
      <c r="F20" s="52"/>
      <c r="G20" s="56" t="str">
        <f t="shared" si="6"/>
        <v>-</v>
      </c>
      <c r="H20" s="59"/>
      <c r="I20" s="59"/>
      <c r="J20" s="56" t="str">
        <f t="shared" si="7"/>
        <v>-</v>
      </c>
      <c r="K20" s="59"/>
      <c r="L20" s="59"/>
      <c r="M20" s="56" t="str">
        <f t="shared" si="8"/>
        <v>-</v>
      </c>
      <c r="N20" s="59"/>
      <c r="O20" s="59"/>
      <c r="P20" s="56" t="str">
        <f t="shared" si="9"/>
        <v>-</v>
      </c>
    </row>
    <row r="21" spans="1:16" outlineLevel="1">
      <c r="A21" s="101"/>
      <c r="B21" s="60" t="s">
        <v>87</v>
      </c>
      <c r="C21" s="431"/>
      <c r="D21" s="422"/>
      <c r="E21" s="84"/>
      <c r="F21" s="84"/>
      <c r="G21" s="56" t="str">
        <f t="shared" si="6"/>
        <v>-</v>
      </c>
      <c r="H21" s="55"/>
      <c r="I21" s="55"/>
      <c r="J21" s="56" t="str">
        <f t="shared" si="7"/>
        <v>-</v>
      </c>
      <c r="K21" s="55">
        <v>31.5</v>
      </c>
      <c r="L21" s="55">
        <v>31.5</v>
      </c>
      <c r="M21" s="56">
        <f t="shared" si="8"/>
        <v>1</v>
      </c>
      <c r="N21" s="55">
        <v>31.5</v>
      </c>
      <c r="O21" s="55">
        <v>19</v>
      </c>
      <c r="P21" s="56">
        <f t="shared" si="9"/>
        <v>0.60317460317460314</v>
      </c>
    </row>
    <row r="22" spans="1:16" ht="31.5" outlineLevel="1">
      <c r="A22" s="101"/>
      <c r="B22" s="60" t="s">
        <v>88</v>
      </c>
      <c r="C22" s="432"/>
      <c r="D22" s="423"/>
      <c r="E22" s="84"/>
      <c r="F22" s="84"/>
      <c r="G22" s="56" t="str">
        <f t="shared" si="6"/>
        <v>-</v>
      </c>
      <c r="H22" s="84"/>
      <c r="I22" s="84"/>
      <c r="J22" s="56" t="str">
        <f t="shared" si="7"/>
        <v>-</v>
      </c>
      <c r="K22" s="84"/>
      <c r="L22" s="84"/>
      <c r="M22" s="56" t="str">
        <f t="shared" si="8"/>
        <v>-</v>
      </c>
      <c r="N22" s="84"/>
      <c r="O22" s="84"/>
      <c r="P22" s="56" t="str">
        <f t="shared" si="9"/>
        <v>-</v>
      </c>
    </row>
    <row r="23" spans="1:16" ht="24.95" customHeight="1">
      <c r="A23" s="101">
        <v>2</v>
      </c>
      <c r="B23" s="72" t="s">
        <v>26</v>
      </c>
      <c r="C23" s="430">
        <v>101.3</v>
      </c>
      <c r="D23" s="421">
        <v>1</v>
      </c>
      <c r="E23" s="84">
        <f>SUM(E25:E29)</f>
        <v>0</v>
      </c>
      <c r="F23" s="84">
        <f t="shared" ref="F23:O23" si="10">SUM(F25:F29)</f>
        <v>0</v>
      </c>
      <c r="G23" s="56" t="str">
        <f t="shared" si="6"/>
        <v>-</v>
      </c>
      <c r="H23" s="84">
        <f>SUM(H25:H29)</f>
        <v>0</v>
      </c>
      <c r="I23" s="84">
        <f t="shared" si="10"/>
        <v>0</v>
      </c>
      <c r="J23" s="56" t="str">
        <f t="shared" si="7"/>
        <v>-</v>
      </c>
      <c r="K23" s="84">
        <f t="shared" si="10"/>
        <v>45.65</v>
      </c>
      <c r="L23" s="84">
        <f t="shared" si="10"/>
        <v>45.65</v>
      </c>
      <c r="M23" s="56">
        <f t="shared" si="8"/>
        <v>1</v>
      </c>
      <c r="N23" s="84">
        <f t="shared" si="10"/>
        <v>45.65</v>
      </c>
      <c r="O23" s="84">
        <f t="shared" si="10"/>
        <v>42.25</v>
      </c>
      <c r="P23" s="56">
        <f t="shared" si="9"/>
        <v>0.92552026286966049</v>
      </c>
    </row>
    <row r="24" spans="1:16" outlineLevel="1">
      <c r="A24" s="101"/>
      <c r="B24" s="104" t="s">
        <v>10</v>
      </c>
      <c r="C24" s="431"/>
      <c r="D24" s="422"/>
      <c r="E24" s="84"/>
      <c r="F24" s="84"/>
      <c r="G24" s="106"/>
      <c r="H24" s="55"/>
      <c r="I24" s="55"/>
      <c r="J24" s="107"/>
      <c r="K24" s="55"/>
      <c r="L24" s="55"/>
      <c r="M24" s="107"/>
      <c r="N24" s="55"/>
      <c r="O24" s="55"/>
      <c r="P24" s="107"/>
    </row>
    <row r="25" spans="1:16" outlineLevel="1">
      <c r="A25" s="101"/>
      <c r="B25" s="60" t="s">
        <v>84</v>
      </c>
      <c r="C25" s="431"/>
      <c r="D25" s="422"/>
      <c r="E25" s="52"/>
      <c r="F25" s="52"/>
      <c r="G25" s="56" t="str">
        <f t="shared" ref="G25:G30" si="11">IF(E25=0,"-",F25/E25)</f>
        <v>-</v>
      </c>
      <c r="H25" s="59"/>
      <c r="I25" s="59"/>
      <c r="J25" s="56" t="str">
        <f t="shared" ref="J25:J30" si="12">IF(H25=0,"-",I25/H25)</f>
        <v>-</v>
      </c>
      <c r="K25" s="59"/>
      <c r="L25" s="59"/>
      <c r="M25" s="56" t="str">
        <f t="shared" ref="M25:M30" si="13">IF(K25=0,"-",L25/K25)</f>
        <v>-</v>
      </c>
      <c r="N25" s="59"/>
      <c r="O25" s="59"/>
      <c r="P25" s="56" t="str">
        <f t="shared" ref="P25:P30" si="14">IF(N25=0,"-",O25/N25)</f>
        <v>-</v>
      </c>
    </row>
    <row r="26" spans="1:16" outlineLevel="1">
      <c r="A26" s="101"/>
      <c r="B26" s="60" t="s">
        <v>85</v>
      </c>
      <c r="C26" s="431"/>
      <c r="D26" s="422"/>
      <c r="E26" s="52"/>
      <c r="F26" s="52"/>
      <c r="G26" s="56" t="str">
        <f t="shared" si="11"/>
        <v>-</v>
      </c>
      <c r="H26" s="59"/>
      <c r="I26" s="59"/>
      <c r="J26" s="56" t="str">
        <f t="shared" si="12"/>
        <v>-</v>
      </c>
      <c r="K26" s="59">
        <v>3.4</v>
      </c>
      <c r="L26" s="59">
        <v>3.4</v>
      </c>
      <c r="M26" s="56">
        <f t="shared" si="13"/>
        <v>1</v>
      </c>
      <c r="N26" s="59">
        <v>3.4</v>
      </c>
      <c r="O26" s="59"/>
      <c r="P26" s="56">
        <f t="shared" si="14"/>
        <v>0</v>
      </c>
    </row>
    <row r="27" spans="1:16" outlineLevel="1">
      <c r="A27" s="101"/>
      <c r="B27" s="60" t="s">
        <v>86</v>
      </c>
      <c r="C27" s="431"/>
      <c r="D27" s="422"/>
      <c r="E27" s="52"/>
      <c r="F27" s="52"/>
      <c r="G27" s="56" t="str">
        <f t="shared" si="11"/>
        <v>-</v>
      </c>
      <c r="H27" s="59"/>
      <c r="I27" s="59"/>
      <c r="J27" s="56" t="str">
        <f t="shared" si="12"/>
        <v>-</v>
      </c>
      <c r="K27" s="59"/>
      <c r="L27" s="59"/>
      <c r="M27" s="56" t="str">
        <f t="shared" si="13"/>
        <v>-</v>
      </c>
      <c r="N27" s="59"/>
      <c r="O27" s="59"/>
      <c r="P27" s="56" t="str">
        <f t="shared" si="14"/>
        <v>-</v>
      </c>
    </row>
    <row r="28" spans="1:16" outlineLevel="1">
      <c r="A28" s="101"/>
      <c r="B28" s="60" t="s">
        <v>87</v>
      </c>
      <c r="C28" s="431"/>
      <c r="D28" s="422"/>
      <c r="E28" s="84"/>
      <c r="F28" s="84"/>
      <c r="G28" s="56" t="str">
        <f t="shared" si="11"/>
        <v>-</v>
      </c>
      <c r="H28" s="55"/>
      <c r="I28" s="55"/>
      <c r="J28" s="56" t="str">
        <f t="shared" si="12"/>
        <v>-</v>
      </c>
      <c r="K28" s="55">
        <v>12.25</v>
      </c>
      <c r="L28" s="55">
        <v>12.25</v>
      </c>
      <c r="M28" s="56">
        <f t="shared" si="13"/>
        <v>1</v>
      </c>
      <c r="N28" s="55">
        <v>12.25</v>
      </c>
      <c r="O28" s="55">
        <v>12.25</v>
      </c>
      <c r="P28" s="56">
        <f t="shared" si="14"/>
        <v>1</v>
      </c>
    </row>
    <row r="29" spans="1:16" ht="31.5" outlineLevel="1">
      <c r="A29" s="101"/>
      <c r="B29" s="60" t="s">
        <v>88</v>
      </c>
      <c r="C29" s="432"/>
      <c r="D29" s="423"/>
      <c r="E29" s="84"/>
      <c r="F29" s="84"/>
      <c r="G29" s="56" t="str">
        <f t="shared" si="11"/>
        <v>-</v>
      </c>
      <c r="H29" s="84"/>
      <c r="I29" s="84"/>
      <c r="J29" s="56" t="str">
        <f t="shared" si="12"/>
        <v>-</v>
      </c>
      <c r="K29" s="84">
        <v>30</v>
      </c>
      <c r="L29" s="84">
        <v>30</v>
      </c>
      <c r="M29" s="56">
        <f t="shared" si="13"/>
        <v>1</v>
      </c>
      <c r="N29" s="84">
        <v>30</v>
      </c>
      <c r="O29" s="84">
        <v>30</v>
      </c>
      <c r="P29" s="56">
        <f t="shared" si="14"/>
        <v>1</v>
      </c>
    </row>
    <row r="30" spans="1:16" ht="30" customHeight="1">
      <c r="A30" s="101">
        <v>3</v>
      </c>
      <c r="B30" s="72" t="s">
        <v>99</v>
      </c>
      <c r="C30" s="430">
        <v>232.9</v>
      </c>
      <c r="D30" s="421">
        <v>1</v>
      </c>
      <c r="E30" s="84">
        <f>SUM(E32:E36)</f>
        <v>0</v>
      </c>
      <c r="F30" s="84">
        <f t="shared" ref="F30:O30" si="15">SUM(F32:F36)</f>
        <v>9.8000000000000007</v>
      </c>
      <c r="G30" s="56" t="str">
        <f t="shared" si="11"/>
        <v>-</v>
      </c>
      <c r="H30" s="84">
        <f>SUM(H32:H36)</f>
        <v>0</v>
      </c>
      <c r="I30" s="84">
        <f t="shared" si="15"/>
        <v>8.17</v>
      </c>
      <c r="J30" s="56" t="str">
        <f t="shared" si="12"/>
        <v>-</v>
      </c>
      <c r="K30" s="84">
        <f t="shared" si="15"/>
        <v>28.7</v>
      </c>
      <c r="L30" s="84">
        <f t="shared" si="15"/>
        <v>35.92</v>
      </c>
      <c r="M30" s="56">
        <f t="shared" si="13"/>
        <v>1.2515679442508711</v>
      </c>
      <c r="N30" s="84">
        <f t="shared" si="15"/>
        <v>28.7</v>
      </c>
      <c r="O30" s="84">
        <f t="shared" si="15"/>
        <v>26.08</v>
      </c>
      <c r="P30" s="56">
        <f t="shared" si="14"/>
        <v>0.90871080139372817</v>
      </c>
    </row>
    <row r="31" spans="1:16" outlineLevel="1">
      <c r="A31" s="101"/>
      <c r="B31" s="104" t="s">
        <v>10</v>
      </c>
      <c r="C31" s="431"/>
      <c r="D31" s="422"/>
      <c r="E31" s="84"/>
      <c r="F31" s="84"/>
      <c r="G31" s="106"/>
      <c r="H31" s="55"/>
      <c r="I31" s="55"/>
      <c r="J31" s="107"/>
      <c r="K31" s="55"/>
      <c r="L31" s="55"/>
      <c r="M31" s="107"/>
      <c r="N31" s="55"/>
      <c r="O31" s="55"/>
      <c r="P31" s="107"/>
    </row>
    <row r="32" spans="1:16" outlineLevel="1">
      <c r="A32" s="101"/>
      <c r="B32" s="60" t="s">
        <v>84</v>
      </c>
      <c r="C32" s="431"/>
      <c r="D32" s="422"/>
      <c r="E32" s="52"/>
      <c r="F32" s="52"/>
      <c r="G32" s="56" t="str">
        <f t="shared" ref="G32:G37" si="16">IF(E32=0,"-",F32/E32)</f>
        <v>-</v>
      </c>
      <c r="H32" s="59"/>
      <c r="I32" s="59"/>
      <c r="J32" s="56" t="str">
        <f t="shared" ref="J32:J37" si="17">IF(H32=0,"-",I32/H32)</f>
        <v>-</v>
      </c>
      <c r="K32" s="59"/>
      <c r="L32" s="59"/>
      <c r="M32" s="56" t="str">
        <f t="shared" ref="M32:M37" si="18">IF(K32=0,"-",L32/K32)</f>
        <v>-</v>
      </c>
      <c r="N32" s="59"/>
      <c r="O32" s="59"/>
      <c r="P32" s="56" t="str">
        <f t="shared" ref="P32:P37" si="19">IF(N32=0,"-",O32/N32)</f>
        <v>-</v>
      </c>
    </row>
    <row r="33" spans="1:16" outlineLevel="1">
      <c r="A33" s="101"/>
      <c r="B33" s="60" t="s">
        <v>85</v>
      </c>
      <c r="C33" s="431"/>
      <c r="D33" s="422"/>
      <c r="E33" s="52"/>
      <c r="F33" s="52">
        <v>9.8000000000000007</v>
      </c>
      <c r="G33" s="56" t="str">
        <f t="shared" si="16"/>
        <v>-</v>
      </c>
      <c r="H33" s="59"/>
      <c r="I33" s="90">
        <v>8.17</v>
      </c>
      <c r="J33" s="56" t="str">
        <f t="shared" si="17"/>
        <v>-</v>
      </c>
      <c r="K33" s="59">
        <v>14.7</v>
      </c>
      <c r="L33" s="59">
        <f>9.84+7.28</f>
        <v>17.12</v>
      </c>
      <c r="M33" s="56">
        <f t="shared" si="18"/>
        <v>1.1646258503401361</v>
      </c>
      <c r="N33" s="59">
        <v>14.7</v>
      </c>
      <c r="O33" s="59">
        <f>7.28+4.9+4.9</f>
        <v>17.079999999999998</v>
      </c>
      <c r="P33" s="56">
        <f t="shared" si="19"/>
        <v>1.1619047619047618</v>
      </c>
    </row>
    <row r="34" spans="1:16" outlineLevel="1">
      <c r="A34" s="101"/>
      <c r="B34" s="60" t="s">
        <v>86</v>
      </c>
      <c r="C34" s="431"/>
      <c r="D34" s="422"/>
      <c r="E34" s="52"/>
      <c r="F34" s="52"/>
      <c r="G34" s="56" t="str">
        <f t="shared" si="16"/>
        <v>-</v>
      </c>
      <c r="H34" s="59"/>
      <c r="I34" s="59"/>
      <c r="J34" s="56" t="str">
        <f t="shared" si="17"/>
        <v>-</v>
      </c>
      <c r="K34" s="59"/>
      <c r="L34" s="59"/>
      <c r="M34" s="56" t="str">
        <f t="shared" si="18"/>
        <v>-</v>
      </c>
      <c r="N34" s="59"/>
      <c r="O34" s="59"/>
      <c r="P34" s="56" t="str">
        <f t="shared" si="19"/>
        <v>-</v>
      </c>
    </row>
    <row r="35" spans="1:16" outlineLevel="1">
      <c r="A35" s="101"/>
      <c r="B35" s="60" t="s">
        <v>87</v>
      </c>
      <c r="C35" s="431"/>
      <c r="D35" s="422"/>
      <c r="E35" s="84"/>
      <c r="F35" s="84"/>
      <c r="G35" s="56" t="str">
        <f t="shared" si="16"/>
        <v>-</v>
      </c>
      <c r="H35" s="55"/>
      <c r="I35" s="55"/>
      <c r="J35" s="56" t="str">
        <f t="shared" si="17"/>
        <v>-</v>
      </c>
      <c r="K35" s="59">
        <v>14</v>
      </c>
      <c r="L35" s="59">
        <f>9+9.8</f>
        <v>18.8</v>
      </c>
      <c r="M35" s="56">
        <f t="shared" si="18"/>
        <v>1.342857142857143</v>
      </c>
      <c r="N35" s="55">
        <v>14</v>
      </c>
      <c r="O35" s="55">
        <f>9</f>
        <v>9</v>
      </c>
      <c r="P35" s="56">
        <f t="shared" si="19"/>
        <v>0.6428571428571429</v>
      </c>
    </row>
    <row r="36" spans="1:16" ht="31.5" outlineLevel="1">
      <c r="A36" s="101"/>
      <c r="B36" s="60" t="s">
        <v>88</v>
      </c>
      <c r="C36" s="432"/>
      <c r="D36" s="423"/>
      <c r="E36" s="84"/>
      <c r="F36" s="84"/>
      <c r="G36" s="56" t="str">
        <f t="shared" si="16"/>
        <v>-</v>
      </c>
      <c r="H36" s="84"/>
      <c r="I36" s="84"/>
      <c r="J36" s="56" t="str">
        <f t="shared" si="17"/>
        <v>-</v>
      </c>
      <c r="K36" s="84"/>
      <c r="L36" s="84"/>
      <c r="M36" s="56" t="str">
        <f t="shared" si="18"/>
        <v>-</v>
      </c>
      <c r="N36" s="84"/>
      <c r="O36" s="84"/>
      <c r="P36" s="56" t="str">
        <f t="shared" si="19"/>
        <v>-</v>
      </c>
    </row>
    <row r="37" spans="1:16" ht="30" customHeight="1">
      <c r="A37" s="101">
        <v>4</v>
      </c>
      <c r="B37" s="74" t="s">
        <v>97</v>
      </c>
      <c r="C37" s="430">
        <v>24.5</v>
      </c>
      <c r="D37" s="421">
        <v>1</v>
      </c>
      <c r="E37" s="84">
        <f>SUM(E39:E43)</f>
        <v>0</v>
      </c>
      <c r="F37" s="84">
        <f t="shared" ref="F37:O37" si="20">SUM(F39:F43)</f>
        <v>0</v>
      </c>
      <c r="G37" s="56" t="str">
        <f t="shared" si="16"/>
        <v>-</v>
      </c>
      <c r="H37" s="84">
        <f>SUM(H39:H43)</f>
        <v>0</v>
      </c>
      <c r="I37" s="84">
        <f t="shared" si="20"/>
        <v>0</v>
      </c>
      <c r="J37" s="56" t="str">
        <f t="shared" si="17"/>
        <v>-</v>
      </c>
      <c r="K37" s="84">
        <f t="shared" si="20"/>
        <v>3</v>
      </c>
      <c r="L37" s="84">
        <f t="shared" si="20"/>
        <v>3</v>
      </c>
      <c r="M37" s="56">
        <f t="shared" si="18"/>
        <v>1</v>
      </c>
      <c r="N37" s="84">
        <f t="shared" si="20"/>
        <v>3</v>
      </c>
      <c r="O37" s="84">
        <f t="shared" si="20"/>
        <v>3</v>
      </c>
      <c r="P37" s="56">
        <f t="shared" si="19"/>
        <v>1</v>
      </c>
    </row>
    <row r="38" spans="1:16" outlineLevel="1">
      <c r="A38" s="101"/>
      <c r="B38" s="104" t="s">
        <v>10</v>
      </c>
      <c r="C38" s="431"/>
      <c r="D38" s="422"/>
      <c r="E38" s="84"/>
      <c r="F38" s="84"/>
      <c r="G38" s="106"/>
      <c r="H38" s="55"/>
      <c r="I38" s="55"/>
      <c r="J38" s="107"/>
      <c r="K38" s="55"/>
      <c r="L38" s="55"/>
      <c r="M38" s="107"/>
      <c r="N38" s="55"/>
      <c r="O38" s="55"/>
      <c r="P38" s="107"/>
    </row>
    <row r="39" spans="1:16" outlineLevel="1">
      <c r="A39" s="101"/>
      <c r="B39" s="60" t="s">
        <v>84</v>
      </c>
      <c r="C39" s="431"/>
      <c r="D39" s="422"/>
      <c r="E39" s="52"/>
      <c r="F39" s="52"/>
      <c r="G39" s="56" t="str">
        <f t="shared" ref="G39:G44" si="21">IF(E39=0,"-",F39/E39)</f>
        <v>-</v>
      </c>
      <c r="H39" s="59"/>
      <c r="I39" s="59"/>
      <c r="J39" s="56" t="str">
        <f t="shared" ref="J39:J44" si="22">IF(H39=0,"-",I39/H39)</f>
        <v>-</v>
      </c>
      <c r="K39" s="59"/>
      <c r="L39" s="59"/>
      <c r="M39" s="56" t="str">
        <f t="shared" ref="M39:M44" si="23">IF(K39=0,"-",L39/K39)</f>
        <v>-</v>
      </c>
      <c r="N39" s="59"/>
      <c r="O39" s="59"/>
      <c r="P39" s="56" t="str">
        <f t="shared" ref="P39:P44" si="24">IF(N39=0,"-",O39/N39)</f>
        <v>-</v>
      </c>
    </row>
    <row r="40" spans="1:16" outlineLevel="1">
      <c r="A40" s="101"/>
      <c r="B40" s="60" t="s">
        <v>85</v>
      </c>
      <c r="C40" s="431"/>
      <c r="D40" s="422"/>
      <c r="E40" s="52"/>
      <c r="F40" s="52"/>
      <c r="G40" s="56" t="str">
        <f t="shared" si="21"/>
        <v>-</v>
      </c>
      <c r="H40" s="59"/>
      <c r="I40" s="59"/>
      <c r="J40" s="56" t="str">
        <f t="shared" si="22"/>
        <v>-</v>
      </c>
      <c r="K40" s="59"/>
      <c r="L40" s="59"/>
      <c r="M40" s="56" t="str">
        <f t="shared" si="23"/>
        <v>-</v>
      </c>
      <c r="N40" s="59"/>
      <c r="O40" s="59"/>
      <c r="P40" s="56" t="str">
        <f t="shared" si="24"/>
        <v>-</v>
      </c>
    </row>
    <row r="41" spans="1:16" outlineLevel="1">
      <c r="A41" s="101"/>
      <c r="B41" s="60" t="s">
        <v>86</v>
      </c>
      <c r="C41" s="431"/>
      <c r="D41" s="422"/>
      <c r="E41" s="52"/>
      <c r="F41" s="52"/>
      <c r="G41" s="56" t="str">
        <f t="shared" si="21"/>
        <v>-</v>
      </c>
      <c r="H41" s="59"/>
      <c r="I41" s="59"/>
      <c r="J41" s="56" t="str">
        <f t="shared" si="22"/>
        <v>-</v>
      </c>
      <c r="K41" s="59"/>
      <c r="L41" s="59"/>
      <c r="M41" s="56" t="str">
        <f t="shared" si="23"/>
        <v>-</v>
      </c>
      <c r="N41" s="59"/>
      <c r="O41" s="59"/>
      <c r="P41" s="56" t="str">
        <f t="shared" si="24"/>
        <v>-</v>
      </c>
    </row>
    <row r="42" spans="1:16" outlineLevel="1">
      <c r="A42" s="101"/>
      <c r="B42" s="60" t="s">
        <v>87</v>
      </c>
      <c r="C42" s="431"/>
      <c r="D42" s="422"/>
      <c r="E42" s="84"/>
      <c r="F42" s="84"/>
      <c r="G42" s="56" t="str">
        <f t="shared" si="21"/>
        <v>-</v>
      </c>
      <c r="H42" s="55"/>
      <c r="I42" s="55"/>
      <c r="J42" s="56" t="str">
        <f t="shared" si="22"/>
        <v>-</v>
      </c>
      <c r="K42" s="55">
        <v>3</v>
      </c>
      <c r="L42" s="55">
        <v>3</v>
      </c>
      <c r="M42" s="56">
        <f t="shared" si="23"/>
        <v>1</v>
      </c>
      <c r="N42" s="55">
        <v>3</v>
      </c>
      <c r="O42" s="55">
        <v>3</v>
      </c>
      <c r="P42" s="56">
        <f t="shared" si="24"/>
        <v>1</v>
      </c>
    </row>
    <row r="43" spans="1:16" ht="31.5" outlineLevel="1">
      <c r="A43" s="101"/>
      <c r="B43" s="60" t="s">
        <v>88</v>
      </c>
      <c r="C43" s="432"/>
      <c r="D43" s="423"/>
      <c r="E43" s="84"/>
      <c r="F43" s="84"/>
      <c r="G43" s="56" t="str">
        <f t="shared" si="21"/>
        <v>-</v>
      </c>
      <c r="H43" s="84"/>
      <c r="I43" s="84"/>
      <c r="J43" s="56" t="str">
        <f t="shared" si="22"/>
        <v>-</v>
      </c>
      <c r="K43" s="84"/>
      <c r="L43" s="84"/>
      <c r="M43" s="56" t="str">
        <f t="shared" si="23"/>
        <v>-</v>
      </c>
      <c r="N43" s="84"/>
      <c r="O43" s="84"/>
      <c r="P43" s="56" t="str">
        <f t="shared" si="24"/>
        <v>-</v>
      </c>
    </row>
    <row r="44" spans="1:16" ht="30" customHeight="1">
      <c r="A44" s="101">
        <v>5</v>
      </c>
      <c r="B44" s="74" t="s">
        <v>98</v>
      </c>
      <c r="C44" s="430">
        <v>78.400000000000006</v>
      </c>
      <c r="D44" s="421">
        <v>1</v>
      </c>
      <c r="E44" s="84">
        <f>SUM(E46:E50)</f>
        <v>0</v>
      </c>
      <c r="F44" s="84">
        <f t="shared" ref="F44:O44" si="25">SUM(F46:F50)</f>
        <v>0</v>
      </c>
      <c r="G44" s="56" t="str">
        <f t="shared" si="21"/>
        <v>-</v>
      </c>
      <c r="H44" s="84">
        <f>SUM(H46:H50)</f>
        <v>0</v>
      </c>
      <c r="I44" s="84">
        <f t="shared" si="25"/>
        <v>0</v>
      </c>
      <c r="J44" s="56" t="str">
        <f t="shared" si="22"/>
        <v>-</v>
      </c>
      <c r="K44" s="84">
        <f t="shared" si="25"/>
        <v>11.3</v>
      </c>
      <c r="L44" s="84">
        <f t="shared" si="25"/>
        <v>11.3</v>
      </c>
      <c r="M44" s="56">
        <f t="shared" si="23"/>
        <v>1</v>
      </c>
      <c r="N44" s="84">
        <f t="shared" si="25"/>
        <v>11.3</v>
      </c>
      <c r="O44" s="84">
        <f t="shared" si="25"/>
        <v>11.3</v>
      </c>
      <c r="P44" s="56">
        <f t="shared" si="24"/>
        <v>1</v>
      </c>
    </row>
    <row r="45" spans="1:16" outlineLevel="1">
      <c r="A45" s="101"/>
      <c r="B45" s="104" t="s">
        <v>10</v>
      </c>
      <c r="C45" s="431"/>
      <c r="D45" s="422"/>
      <c r="E45" s="84"/>
      <c r="F45" s="84"/>
      <c r="G45" s="106"/>
      <c r="H45" s="55"/>
      <c r="I45" s="55"/>
      <c r="J45" s="107"/>
      <c r="K45" s="55"/>
      <c r="L45" s="55"/>
      <c r="M45" s="107"/>
      <c r="N45" s="55"/>
      <c r="O45" s="55"/>
      <c r="P45" s="107"/>
    </row>
    <row r="46" spans="1:16" outlineLevel="1">
      <c r="A46" s="101"/>
      <c r="B46" s="60" t="s">
        <v>84</v>
      </c>
      <c r="C46" s="431"/>
      <c r="D46" s="422"/>
      <c r="E46" s="52"/>
      <c r="F46" s="52"/>
      <c r="G46" s="56" t="str">
        <f>IF(E46=0,"-",F46/E46)</f>
        <v>-</v>
      </c>
      <c r="H46" s="59"/>
      <c r="I46" s="59"/>
      <c r="J46" s="56" t="str">
        <f>IF(H46=0,"-",I46/H46)</f>
        <v>-</v>
      </c>
      <c r="K46" s="59"/>
      <c r="L46" s="59"/>
      <c r="M46" s="56" t="str">
        <f>IF(K46=0,"-",L46/K46)</f>
        <v>-</v>
      </c>
      <c r="N46" s="59"/>
      <c r="O46" s="59"/>
      <c r="P46" s="56" t="str">
        <f>IF(N46=0,"-",O46/N46)</f>
        <v>-</v>
      </c>
    </row>
    <row r="47" spans="1:16" outlineLevel="1">
      <c r="A47" s="101"/>
      <c r="B47" s="60" t="s">
        <v>85</v>
      </c>
      <c r="C47" s="431"/>
      <c r="D47" s="422"/>
      <c r="E47" s="52"/>
      <c r="F47" s="52"/>
      <c r="G47" s="56" t="str">
        <f>IF(E47=0,"-",F47/E47)</f>
        <v>-</v>
      </c>
      <c r="H47" s="59"/>
      <c r="I47" s="59"/>
      <c r="J47" s="56" t="str">
        <f>IF(H47=0,"-",I47/H47)</f>
        <v>-</v>
      </c>
      <c r="K47" s="59"/>
      <c r="L47" s="59"/>
      <c r="M47" s="56" t="str">
        <f>IF(K47=0,"-",L47/K47)</f>
        <v>-</v>
      </c>
      <c r="N47" s="59"/>
      <c r="O47" s="59"/>
      <c r="P47" s="56" t="str">
        <f>IF(N47=0,"-",O47/N47)</f>
        <v>-</v>
      </c>
    </row>
    <row r="48" spans="1:16" outlineLevel="1">
      <c r="A48" s="101"/>
      <c r="B48" s="60" t="s">
        <v>86</v>
      </c>
      <c r="C48" s="431"/>
      <c r="D48" s="422"/>
      <c r="E48" s="52"/>
      <c r="F48" s="52"/>
      <c r="G48" s="56" t="str">
        <f>IF(E48=0,"-",F48/E48)</f>
        <v>-</v>
      </c>
      <c r="H48" s="59"/>
      <c r="I48" s="59"/>
      <c r="J48" s="56" t="str">
        <f>IF(H48=0,"-",I48/H48)</f>
        <v>-</v>
      </c>
      <c r="K48" s="59"/>
      <c r="L48" s="59"/>
      <c r="M48" s="56" t="str">
        <f>IF(K48=0,"-",L48/K48)</f>
        <v>-</v>
      </c>
      <c r="N48" s="59"/>
      <c r="O48" s="59"/>
      <c r="P48" s="56" t="str">
        <f>IF(N48=0,"-",O48/N48)</f>
        <v>-</v>
      </c>
    </row>
    <row r="49" spans="1:16" outlineLevel="1">
      <c r="A49" s="101"/>
      <c r="B49" s="60" t="s">
        <v>87</v>
      </c>
      <c r="C49" s="431"/>
      <c r="D49" s="422"/>
      <c r="E49" s="84"/>
      <c r="F49" s="84"/>
      <c r="G49" s="56" t="str">
        <f>IF(E49=0,"-",F49/E49)</f>
        <v>-</v>
      </c>
      <c r="H49" s="55"/>
      <c r="I49" s="55"/>
      <c r="J49" s="56" t="str">
        <f>IF(H49=0,"-",I49/H49)</f>
        <v>-</v>
      </c>
      <c r="K49" s="55">
        <v>11.3</v>
      </c>
      <c r="L49" s="55">
        <v>11.3</v>
      </c>
      <c r="M49" s="56">
        <f>IF(K49=0,"-",L49/K49)</f>
        <v>1</v>
      </c>
      <c r="N49" s="55">
        <v>11.3</v>
      </c>
      <c r="O49" s="55">
        <v>11.3</v>
      </c>
      <c r="P49" s="56">
        <f>IF(N49=0,"-",O49/N49)</f>
        <v>1</v>
      </c>
    </row>
    <row r="50" spans="1:16" ht="31.5" outlineLevel="1">
      <c r="A50" s="101"/>
      <c r="B50" s="60" t="s">
        <v>88</v>
      </c>
      <c r="C50" s="432"/>
      <c r="D50" s="423"/>
      <c r="E50" s="84"/>
      <c r="F50" s="84"/>
      <c r="G50" s="56" t="str">
        <f>IF(E50=0,"-",F50/E50)</f>
        <v>-</v>
      </c>
      <c r="H50" s="84"/>
      <c r="I50" s="84"/>
      <c r="J50" s="56" t="str">
        <f>IF(H50=0,"-",I50/H50)</f>
        <v>-</v>
      </c>
      <c r="K50" s="84"/>
      <c r="L50" s="84"/>
      <c r="M50" s="56" t="str">
        <f>IF(K50=0,"-",L50/K50)</f>
        <v>-</v>
      </c>
      <c r="N50" s="84"/>
      <c r="O50" s="84"/>
      <c r="P50" s="56" t="str">
        <f>IF(N50=0,"-",O50/N50)</f>
        <v>-</v>
      </c>
    </row>
    <row r="51" spans="1:16">
      <c r="A51" s="390" t="s">
        <v>30</v>
      </c>
      <c r="B51" s="391"/>
      <c r="C51" s="391"/>
      <c r="D51" s="391"/>
      <c r="E51" s="391"/>
      <c r="F51" s="391"/>
      <c r="G51" s="391"/>
      <c r="H51" s="391"/>
      <c r="I51" s="391"/>
      <c r="J51" s="391"/>
      <c r="K51" s="391"/>
      <c r="L51" s="391"/>
      <c r="M51" s="391"/>
      <c r="N51" s="391"/>
      <c r="O51" s="391"/>
      <c r="P51" s="392"/>
    </row>
    <row r="52" spans="1:16" ht="30" customHeight="1">
      <c r="A52" s="101">
        <v>6</v>
      </c>
      <c r="B52" s="74" t="s">
        <v>31</v>
      </c>
      <c r="C52" s="430">
        <v>2.1</v>
      </c>
      <c r="D52" s="421">
        <v>1</v>
      </c>
      <c r="E52" s="84">
        <f>SUM(E54:E58)</f>
        <v>0</v>
      </c>
      <c r="F52" s="84">
        <f t="shared" ref="F52:O52" si="26">SUM(F54:F58)</f>
        <v>2.1</v>
      </c>
      <c r="G52" s="56" t="str">
        <f>IF(E52=0,"-",F52/E52)</f>
        <v>-</v>
      </c>
      <c r="H52" s="84">
        <f>SUM(H54:H58)</f>
        <v>0</v>
      </c>
      <c r="I52" s="84">
        <f t="shared" si="26"/>
        <v>0</v>
      </c>
      <c r="J52" s="56" t="str">
        <f>IF(H52=0,"-",I52/H52)</f>
        <v>-</v>
      </c>
      <c r="K52" s="84">
        <f t="shared" si="26"/>
        <v>0</v>
      </c>
      <c r="L52" s="84">
        <f t="shared" si="26"/>
        <v>2.1</v>
      </c>
      <c r="M52" s="56" t="str">
        <f>IF(K52=0,"-",L52/K52)</f>
        <v>-</v>
      </c>
      <c r="N52" s="84">
        <f t="shared" si="26"/>
        <v>0</v>
      </c>
      <c r="O52" s="84">
        <f t="shared" si="26"/>
        <v>2.1</v>
      </c>
      <c r="P52" s="56" t="str">
        <f>IF(N52=0,"-",O52/N52)</f>
        <v>-</v>
      </c>
    </row>
    <row r="53" spans="1:16" hidden="1" outlineLevel="1">
      <c r="A53" s="101"/>
      <c r="B53" s="104" t="s">
        <v>10</v>
      </c>
      <c r="C53" s="431"/>
      <c r="D53" s="422"/>
      <c r="E53" s="84"/>
      <c r="F53" s="84"/>
      <c r="G53" s="106"/>
      <c r="H53" s="55"/>
      <c r="I53" s="55"/>
      <c r="J53" s="107"/>
      <c r="K53" s="55"/>
      <c r="L53" s="55"/>
      <c r="M53" s="107"/>
      <c r="N53" s="55"/>
      <c r="O53" s="55"/>
      <c r="P53" s="107"/>
    </row>
    <row r="54" spans="1:16" hidden="1" outlineLevel="1">
      <c r="A54" s="101"/>
      <c r="B54" s="60" t="s">
        <v>84</v>
      </c>
      <c r="C54" s="431"/>
      <c r="D54" s="422"/>
      <c r="E54" s="52"/>
      <c r="F54" s="52"/>
      <c r="G54" s="56" t="str">
        <f t="shared" ref="G54:G59" si="27">IF(E54=0,"-",F54/E54)</f>
        <v>-</v>
      </c>
      <c r="H54" s="59"/>
      <c r="I54" s="59"/>
      <c r="J54" s="56" t="str">
        <f t="shared" ref="J54:J59" si="28">IF(H54=0,"-",I54/H54)</f>
        <v>-</v>
      </c>
      <c r="K54" s="59"/>
      <c r="L54" s="59"/>
      <c r="M54" s="56" t="str">
        <f t="shared" ref="M54:M59" si="29">IF(K54=0,"-",L54/K54)</f>
        <v>-</v>
      </c>
      <c r="N54" s="59"/>
      <c r="O54" s="59"/>
      <c r="P54" s="56" t="str">
        <f t="shared" ref="P54:P59" si="30">IF(N54=0,"-",O54/N54)</f>
        <v>-</v>
      </c>
    </row>
    <row r="55" spans="1:16" hidden="1" outlineLevel="1">
      <c r="A55" s="101"/>
      <c r="B55" s="60" t="s">
        <v>85</v>
      </c>
      <c r="C55" s="431"/>
      <c r="D55" s="422"/>
      <c r="E55" s="52"/>
      <c r="F55" s="52"/>
      <c r="G55" s="56" t="str">
        <f t="shared" si="27"/>
        <v>-</v>
      </c>
      <c r="H55" s="59"/>
      <c r="I55" s="59"/>
      <c r="J55" s="56" t="str">
        <f t="shared" si="28"/>
        <v>-</v>
      </c>
      <c r="K55" s="59"/>
      <c r="L55" s="59"/>
      <c r="M55" s="56" t="str">
        <f t="shared" si="29"/>
        <v>-</v>
      </c>
      <c r="N55" s="59"/>
      <c r="O55" s="59"/>
      <c r="P55" s="56" t="str">
        <f t="shared" si="30"/>
        <v>-</v>
      </c>
    </row>
    <row r="56" spans="1:16" hidden="1" outlineLevel="1">
      <c r="A56" s="101"/>
      <c r="B56" s="60" t="s">
        <v>86</v>
      </c>
      <c r="C56" s="431"/>
      <c r="D56" s="422"/>
      <c r="E56" s="52"/>
      <c r="F56" s="52"/>
      <c r="G56" s="56" t="str">
        <f t="shared" si="27"/>
        <v>-</v>
      </c>
      <c r="H56" s="59"/>
      <c r="I56" s="59"/>
      <c r="J56" s="56" t="str">
        <f t="shared" si="28"/>
        <v>-</v>
      </c>
      <c r="K56" s="59"/>
      <c r="L56" s="59"/>
      <c r="M56" s="56" t="str">
        <f t="shared" si="29"/>
        <v>-</v>
      </c>
      <c r="N56" s="59"/>
      <c r="O56" s="59"/>
      <c r="P56" s="56" t="str">
        <f t="shared" si="30"/>
        <v>-</v>
      </c>
    </row>
    <row r="57" spans="1:16" hidden="1" outlineLevel="1">
      <c r="A57" s="101"/>
      <c r="B57" s="60" t="s">
        <v>87</v>
      </c>
      <c r="C57" s="431"/>
      <c r="D57" s="422"/>
      <c r="E57" s="84"/>
      <c r="F57" s="84">
        <v>2.1</v>
      </c>
      <c r="G57" s="56" t="str">
        <f t="shared" si="27"/>
        <v>-</v>
      </c>
      <c r="H57" s="55"/>
      <c r="I57" s="55"/>
      <c r="J57" s="56" t="str">
        <f t="shared" si="28"/>
        <v>-</v>
      </c>
      <c r="K57" s="55"/>
      <c r="L57" s="55">
        <v>2.1</v>
      </c>
      <c r="M57" s="56" t="str">
        <f t="shared" si="29"/>
        <v>-</v>
      </c>
      <c r="N57" s="55"/>
      <c r="O57" s="55">
        <v>2.1</v>
      </c>
      <c r="P57" s="56" t="str">
        <f t="shared" si="30"/>
        <v>-</v>
      </c>
    </row>
    <row r="58" spans="1:16" ht="31.5" hidden="1" outlineLevel="1">
      <c r="A58" s="101"/>
      <c r="B58" s="60" t="s">
        <v>88</v>
      </c>
      <c r="C58" s="432"/>
      <c r="D58" s="423"/>
      <c r="E58" s="84"/>
      <c r="F58" s="84"/>
      <c r="G58" s="56" t="str">
        <f t="shared" si="27"/>
        <v>-</v>
      </c>
      <c r="H58" s="84"/>
      <c r="I58" s="84"/>
      <c r="J58" s="56" t="str">
        <f t="shared" si="28"/>
        <v>-</v>
      </c>
      <c r="K58" s="84"/>
      <c r="L58" s="84"/>
      <c r="M58" s="56" t="str">
        <f t="shared" si="29"/>
        <v>-</v>
      </c>
      <c r="N58" s="84"/>
      <c r="O58" s="84"/>
      <c r="P58" s="56" t="str">
        <f t="shared" si="30"/>
        <v>-</v>
      </c>
    </row>
    <row r="59" spans="1:16" ht="50.1" customHeight="1" collapsed="1">
      <c r="A59" s="101">
        <v>7</v>
      </c>
      <c r="B59" s="74" t="s">
        <v>32</v>
      </c>
      <c r="C59" s="430">
        <v>2.7</v>
      </c>
      <c r="D59" s="421">
        <v>1</v>
      </c>
      <c r="E59" s="84">
        <f>SUM(E61:E65)</f>
        <v>0</v>
      </c>
      <c r="F59" s="84">
        <f t="shared" ref="F59:O59" si="31">SUM(F61:F65)</f>
        <v>0</v>
      </c>
      <c r="G59" s="56" t="str">
        <f t="shared" si="27"/>
        <v>-</v>
      </c>
      <c r="H59" s="84">
        <f>SUM(H61:H65)</f>
        <v>0</v>
      </c>
      <c r="I59" s="84">
        <f t="shared" si="31"/>
        <v>0</v>
      </c>
      <c r="J59" s="56" t="str">
        <f t="shared" si="28"/>
        <v>-</v>
      </c>
      <c r="K59" s="84">
        <f t="shared" si="31"/>
        <v>0</v>
      </c>
      <c r="L59" s="84">
        <f t="shared" si="31"/>
        <v>0</v>
      </c>
      <c r="M59" s="56" t="str">
        <f t="shared" si="29"/>
        <v>-</v>
      </c>
      <c r="N59" s="84">
        <f t="shared" si="31"/>
        <v>0</v>
      </c>
      <c r="O59" s="84">
        <f t="shared" si="31"/>
        <v>2.7</v>
      </c>
      <c r="P59" s="56" t="str">
        <f t="shared" si="30"/>
        <v>-</v>
      </c>
    </row>
    <row r="60" spans="1:16" hidden="1" outlineLevel="1">
      <c r="A60" s="101"/>
      <c r="B60" s="104" t="s">
        <v>10</v>
      </c>
      <c r="C60" s="431"/>
      <c r="D60" s="422"/>
      <c r="E60" s="84"/>
      <c r="F60" s="84"/>
      <c r="G60" s="106"/>
      <c r="H60" s="55"/>
      <c r="I60" s="55"/>
      <c r="J60" s="107"/>
      <c r="K60" s="55"/>
      <c r="L60" s="55"/>
      <c r="M60" s="107"/>
      <c r="N60" s="55"/>
      <c r="O60" s="55"/>
      <c r="P60" s="107"/>
    </row>
    <row r="61" spans="1:16" hidden="1" outlineLevel="1">
      <c r="A61" s="101"/>
      <c r="B61" s="60" t="s">
        <v>84</v>
      </c>
      <c r="C61" s="431"/>
      <c r="D61" s="422"/>
      <c r="E61" s="52"/>
      <c r="F61" s="52"/>
      <c r="G61" s="56" t="str">
        <f>IF(E61=0,"-",F61/E61)</f>
        <v>-</v>
      </c>
      <c r="H61" s="59"/>
      <c r="I61" s="59"/>
      <c r="J61" s="56" t="str">
        <f>IF(H61=0,"-",I61/H61)</f>
        <v>-</v>
      </c>
      <c r="K61" s="59"/>
      <c r="L61" s="59"/>
      <c r="M61" s="56" t="str">
        <f>IF(K61=0,"-",L61/K61)</f>
        <v>-</v>
      </c>
      <c r="N61" s="59"/>
      <c r="O61" s="59"/>
      <c r="P61" s="56" t="str">
        <f>IF(N61=0,"-",O61/N61)</f>
        <v>-</v>
      </c>
    </row>
    <row r="62" spans="1:16" hidden="1" outlineLevel="1">
      <c r="A62" s="101"/>
      <c r="B62" s="60" t="s">
        <v>85</v>
      </c>
      <c r="C62" s="431"/>
      <c r="D62" s="422"/>
      <c r="E62" s="52"/>
      <c r="F62" s="52"/>
      <c r="G62" s="56" t="str">
        <f>IF(E62=0,"-",F62/E62)</f>
        <v>-</v>
      </c>
      <c r="H62" s="59"/>
      <c r="I62" s="59"/>
      <c r="J62" s="56" t="str">
        <f>IF(H62=0,"-",I62/H62)</f>
        <v>-</v>
      </c>
      <c r="K62" s="59"/>
      <c r="L62" s="59"/>
      <c r="M62" s="56" t="str">
        <f>IF(K62=0,"-",L62/K62)</f>
        <v>-</v>
      </c>
      <c r="N62" s="59"/>
      <c r="O62" s="59"/>
      <c r="P62" s="56" t="str">
        <f>IF(N62=0,"-",O62/N62)</f>
        <v>-</v>
      </c>
    </row>
    <row r="63" spans="1:16" hidden="1" outlineLevel="1">
      <c r="A63" s="101"/>
      <c r="B63" s="60" t="s">
        <v>86</v>
      </c>
      <c r="C63" s="431"/>
      <c r="D63" s="422"/>
      <c r="E63" s="52"/>
      <c r="F63" s="52"/>
      <c r="G63" s="56" t="str">
        <f>IF(E63=0,"-",F63/E63)</f>
        <v>-</v>
      </c>
      <c r="H63" s="59"/>
      <c r="I63" s="59"/>
      <c r="J63" s="56" t="str">
        <f>IF(H63=0,"-",I63/H63)</f>
        <v>-</v>
      </c>
      <c r="K63" s="59"/>
      <c r="L63" s="59"/>
      <c r="M63" s="56" t="str">
        <f>IF(K63=0,"-",L63/K63)</f>
        <v>-</v>
      </c>
      <c r="N63" s="59"/>
      <c r="O63" s="59"/>
      <c r="P63" s="56" t="str">
        <f>IF(N63=0,"-",O63/N63)</f>
        <v>-</v>
      </c>
    </row>
    <row r="64" spans="1:16" hidden="1" outlineLevel="1">
      <c r="A64" s="101"/>
      <c r="B64" s="60" t="s">
        <v>87</v>
      </c>
      <c r="C64" s="431"/>
      <c r="D64" s="422"/>
      <c r="E64" s="84"/>
      <c r="F64" s="84"/>
      <c r="G64" s="56" t="str">
        <f>IF(E64=0,"-",F64/E64)</f>
        <v>-</v>
      </c>
      <c r="H64" s="55"/>
      <c r="I64" s="55"/>
      <c r="J64" s="56" t="str">
        <f>IF(H64=0,"-",I64/H64)</f>
        <v>-</v>
      </c>
      <c r="K64" s="55"/>
      <c r="L64" s="55"/>
      <c r="M64" s="56" t="str">
        <f>IF(K64=0,"-",L64/K64)</f>
        <v>-</v>
      </c>
      <c r="N64" s="55"/>
      <c r="O64" s="55">
        <v>2.7</v>
      </c>
      <c r="P64" s="56" t="str">
        <f>IF(N64=0,"-",O64/N64)</f>
        <v>-</v>
      </c>
    </row>
    <row r="65" spans="1:16" ht="31.5" hidden="1" outlineLevel="1">
      <c r="A65" s="101"/>
      <c r="B65" s="60" t="s">
        <v>88</v>
      </c>
      <c r="C65" s="432"/>
      <c r="D65" s="423"/>
      <c r="E65" s="84"/>
      <c r="F65" s="84"/>
      <c r="G65" s="56" t="str">
        <f>IF(E65=0,"-",F65/E65)</f>
        <v>-</v>
      </c>
      <c r="H65" s="84"/>
      <c r="I65" s="84"/>
      <c r="J65" s="56" t="str">
        <f>IF(H65=0,"-",I65/H65)</f>
        <v>-</v>
      </c>
      <c r="K65" s="84"/>
      <c r="L65" s="84"/>
      <c r="M65" s="56" t="str">
        <f>IF(K65=0,"-",L65/K65)</f>
        <v>-</v>
      </c>
      <c r="N65" s="84"/>
      <c r="O65" s="84"/>
      <c r="P65" s="56" t="str">
        <f>IF(N65=0,"-",O65/N65)</f>
        <v>-</v>
      </c>
    </row>
    <row r="66" spans="1:16" collapsed="1">
      <c r="A66" s="390" t="s">
        <v>33</v>
      </c>
      <c r="B66" s="391"/>
      <c r="C66" s="391"/>
      <c r="D66" s="391"/>
      <c r="E66" s="391"/>
      <c r="F66" s="391"/>
      <c r="G66" s="391"/>
      <c r="H66" s="391"/>
      <c r="I66" s="391"/>
      <c r="J66" s="391"/>
      <c r="K66" s="391"/>
      <c r="L66" s="391"/>
      <c r="M66" s="391"/>
      <c r="N66" s="391"/>
      <c r="O66" s="391"/>
      <c r="P66" s="392"/>
    </row>
    <row r="67" spans="1:16" ht="50.1" customHeight="1">
      <c r="A67" s="101">
        <v>8</v>
      </c>
      <c r="B67" s="74" t="s">
        <v>34</v>
      </c>
      <c r="C67" s="430">
        <v>3.5</v>
      </c>
      <c r="D67" s="421">
        <v>1</v>
      </c>
      <c r="E67" s="84">
        <f>SUM(E69:E73)</f>
        <v>0</v>
      </c>
      <c r="F67" s="84">
        <f t="shared" ref="F67:O67" si="32">SUM(F69:F73)</f>
        <v>3.5</v>
      </c>
      <c r="G67" s="56" t="str">
        <f>IF(E67=0,"-",F67/E67)</f>
        <v>-</v>
      </c>
      <c r="H67" s="84">
        <f>SUM(H69:H73)</f>
        <v>0</v>
      </c>
      <c r="I67" s="93">
        <f t="shared" si="32"/>
        <v>0.54</v>
      </c>
      <c r="J67" s="56" t="str">
        <f>IF(H67=0,"-",I67/H67)</f>
        <v>-</v>
      </c>
      <c r="K67" s="84">
        <f t="shared" si="32"/>
        <v>0</v>
      </c>
      <c r="L67" s="84">
        <f t="shared" si="32"/>
        <v>3.5</v>
      </c>
      <c r="M67" s="56" t="str">
        <f>IF(K67=0,"-",L67/K67)</f>
        <v>-</v>
      </c>
      <c r="N67" s="84">
        <f t="shared" si="32"/>
        <v>0</v>
      </c>
      <c r="O67" s="84">
        <f t="shared" si="32"/>
        <v>3.5</v>
      </c>
      <c r="P67" s="56" t="str">
        <f>IF(N67=0,"-",O67/N67)</f>
        <v>-</v>
      </c>
    </row>
    <row r="68" spans="1:16" hidden="1" outlineLevel="1">
      <c r="A68" s="101"/>
      <c r="B68" s="104" t="s">
        <v>10</v>
      </c>
      <c r="C68" s="431"/>
      <c r="D68" s="422"/>
      <c r="E68" s="84"/>
      <c r="F68" s="84"/>
      <c r="G68" s="106"/>
      <c r="H68" s="55"/>
      <c r="I68" s="55"/>
      <c r="J68" s="107"/>
      <c r="K68" s="55"/>
      <c r="L68" s="55"/>
      <c r="M68" s="107"/>
      <c r="N68" s="55"/>
      <c r="O68" s="55"/>
      <c r="P68" s="107"/>
    </row>
    <row r="69" spans="1:16" hidden="1" outlineLevel="1">
      <c r="A69" s="101"/>
      <c r="B69" s="60" t="s">
        <v>84</v>
      </c>
      <c r="C69" s="431"/>
      <c r="D69" s="422"/>
      <c r="E69" s="52"/>
      <c r="F69" s="52"/>
      <c r="G69" s="56" t="str">
        <f t="shared" ref="G69:G74" si="33">IF(E69=0,"-",F69/E69)</f>
        <v>-</v>
      </c>
      <c r="H69" s="59"/>
      <c r="I69" s="59"/>
      <c r="J69" s="56" t="str">
        <f t="shared" ref="J69:J74" si="34">IF(H69=0,"-",I69/H69)</f>
        <v>-</v>
      </c>
      <c r="K69" s="59"/>
      <c r="L69" s="59"/>
      <c r="M69" s="56" t="str">
        <f t="shared" ref="M69:M74" si="35">IF(K69=0,"-",L69/K69)</f>
        <v>-</v>
      </c>
      <c r="N69" s="59"/>
      <c r="O69" s="59"/>
      <c r="P69" s="56" t="str">
        <f t="shared" ref="P69:P74" si="36">IF(N69=0,"-",O69/N69)</f>
        <v>-</v>
      </c>
    </row>
    <row r="70" spans="1:16" hidden="1" outlineLevel="1">
      <c r="A70" s="101"/>
      <c r="B70" s="60" t="s">
        <v>85</v>
      </c>
      <c r="C70" s="431"/>
      <c r="D70" s="422"/>
      <c r="E70" s="52"/>
      <c r="F70" s="52"/>
      <c r="G70" s="56" t="str">
        <f t="shared" si="33"/>
        <v>-</v>
      </c>
      <c r="H70" s="59"/>
      <c r="I70" s="90"/>
      <c r="J70" s="56" t="str">
        <f t="shared" si="34"/>
        <v>-</v>
      </c>
      <c r="K70" s="59"/>
      <c r="L70" s="59"/>
      <c r="M70" s="56" t="str">
        <f t="shared" si="35"/>
        <v>-</v>
      </c>
      <c r="N70" s="59"/>
      <c r="O70" s="59"/>
      <c r="P70" s="56" t="str">
        <f t="shared" si="36"/>
        <v>-</v>
      </c>
    </row>
    <row r="71" spans="1:16" hidden="1" outlineLevel="1">
      <c r="A71" s="101"/>
      <c r="B71" s="60" t="s">
        <v>86</v>
      </c>
      <c r="C71" s="431"/>
      <c r="D71" s="422"/>
      <c r="E71" s="52"/>
      <c r="F71" s="52"/>
      <c r="G71" s="56" t="str">
        <f t="shared" si="33"/>
        <v>-</v>
      </c>
      <c r="H71" s="59"/>
      <c r="I71" s="59"/>
      <c r="J71" s="56" t="str">
        <f t="shared" si="34"/>
        <v>-</v>
      </c>
      <c r="K71" s="59"/>
      <c r="L71" s="59"/>
      <c r="M71" s="56" t="str">
        <f t="shared" si="35"/>
        <v>-</v>
      </c>
      <c r="N71" s="59"/>
      <c r="O71" s="59"/>
      <c r="P71" s="56" t="str">
        <f t="shared" si="36"/>
        <v>-</v>
      </c>
    </row>
    <row r="72" spans="1:16" hidden="1" outlineLevel="1">
      <c r="A72" s="101"/>
      <c r="B72" s="60" t="s">
        <v>87</v>
      </c>
      <c r="C72" s="431"/>
      <c r="D72" s="422"/>
      <c r="E72" s="84"/>
      <c r="F72" s="84">
        <v>3.5</v>
      </c>
      <c r="G72" s="56" t="str">
        <f t="shared" si="33"/>
        <v>-</v>
      </c>
      <c r="H72" s="55"/>
      <c r="I72" s="144">
        <v>0.54</v>
      </c>
      <c r="J72" s="56" t="str">
        <f t="shared" si="34"/>
        <v>-</v>
      </c>
      <c r="K72" s="55"/>
      <c r="L72" s="59">
        <v>3.5</v>
      </c>
      <c r="M72" s="56" t="str">
        <f>IF(K72=0,"-",L72/K72)</f>
        <v>-</v>
      </c>
      <c r="N72" s="59"/>
      <c r="O72" s="59">
        <v>3.5</v>
      </c>
      <c r="P72" s="56" t="str">
        <f t="shared" si="36"/>
        <v>-</v>
      </c>
    </row>
    <row r="73" spans="1:16" ht="31.5" hidden="1" outlineLevel="1">
      <c r="A73" s="101"/>
      <c r="B73" s="60" t="s">
        <v>88</v>
      </c>
      <c r="C73" s="432"/>
      <c r="D73" s="423"/>
      <c r="E73" s="84"/>
      <c r="F73" s="84"/>
      <c r="G73" s="56" t="str">
        <f t="shared" si="33"/>
        <v>-</v>
      </c>
      <c r="H73" s="84"/>
      <c r="I73" s="84"/>
      <c r="J73" s="56" t="str">
        <f t="shared" si="34"/>
        <v>-</v>
      </c>
      <c r="K73" s="84"/>
      <c r="L73" s="84"/>
      <c r="M73" s="56" t="str">
        <f t="shared" si="35"/>
        <v>-</v>
      </c>
      <c r="N73" s="84"/>
      <c r="O73" s="84"/>
      <c r="P73" s="56" t="str">
        <f t="shared" si="36"/>
        <v>-</v>
      </c>
    </row>
    <row r="74" spans="1:16" ht="50.1" customHeight="1" collapsed="1">
      <c r="A74" s="101">
        <v>9</v>
      </c>
      <c r="B74" s="74" t="s">
        <v>92</v>
      </c>
      <c r="C74" s="433">
        <v>4.5</v>
      </c>
      <c r="D74" s="421">
        <v>1</v>
      </c>
      <c r="E74" s="84">
        <f>SUM(E76:E80)</f>
        <v>0</v>
      </c>
      <c r="F74" s="84">
        <f t="shared" ref="F74:O74" si="37">SUM(F76:F80)</f>
        <v>3.5</v>
      </c>
      <c r="G74" s="56" t="str">
        <f t="shared" si="33"/>
        <v>-</v>
      </c>
      <c r="H74" s="84">
        <f>SUM(H76:H80)</f>
        <v>0</v>
      </c>
      <c r="I74" s="93">
        <f t="shared" si="37"/>
        <v>0.31</v>
      </c>
      <c r="J74" s="56" t="str">
        <f t="shared" si="34"/>
        <v>-</v>
      </c>
      <c r="K74" s="84">
        <f t="shared" si="37"/>
        <v>0</v>
      </c>
      <c r="L74" s="84">
        <f t="shared" si="37"/>
        <v>4.5</v>
      </c>
      <c r="M74" s="56" t="str">
        <f t="shared" si="35"/>
        <v>-</v>
      </c>
      <c r="N74" s="84">
        <f t="shared" si="37"/>
        <v>0</v>
      </c>
      <c r="O74" s="84">
        <f t="shared" si="37"/>
        <v>4.5</v>
      </c>
      <c r="P74" s="56" t="str">
        <f t="shared" si="36"/>
        <v>-</v>
      </c>
    </row>
    <row r="75" spans="1:16" hidden="1" outlineLevel="1">
      <c r="A75" s="101"/>
      <c r="B75" s="104" t="s">
        <v>10</v>
      </c>
      <c r="C75" s="433"/>
      <c r="D75" s="422"/>
      <c r="E75" s="84"/>
      <c r="F75" s="84"/>
      <c r="G75" s="106"/>
      <c r="H75" s="55"/>
      <c r="I75" s="55"/>
      <c r="J75" s="107"/>
      <c r="K75" s="55"/>
      <c r="L75" s="55"/>
      <c r="M75" s="107"/>
      <c r="N75" s="55"/>
      <c r="O75" s="55"/>
      <c r="P75" s="107"/>
    </row>
    <row r="76" spans="1:16" hidden="1" outlineLevel="1">
      <c r="A76" s="101"/>
      <c r="B76" s="60" t="s">
        <v>84</v>
      </c>
      <c r="C76" s="433"/>
      <c r="D76" s="422"/>
      <c r="E76" s="52"/>
      <c r="F76" s="52"/>
      <c r="G76" s="56" t="str">
        <f>IF(E76=0,"-",F76/E76)</f>
        <v>-</v>
      </c>
      <c r="H76" s="59"/>
      <c r="I76" s="59"/>
      <c r="J76" s="56" t="str">
        <f>IF(H76=0,"-",I76/H76)</f>
        <v>-</v>
      </c>
      <c r="K76" s="59"/>
      <c r="L76" s="59"/>
      <c r="M76" s="56" t="str">
        <f>IF(K76=0,"-",L76/K76)</f>
        <v>-</v>
      </c>
      <c r="N76" s="59"/>
      <c r="O76" s="59"/>
      <c r="P76" s="56" t="str">
        <f>IF(N76=0,"-",O76/N76)</f>
        <v>-</v>
      </c>
    </row>
    <row r="77" spans="1:16" hidden="1" outlineLevel="1">
      <c r="A77" s="101"/>
      <c r="B77" s="60" t="s">
        <v>85</v>
      </c>
      <c r="C77" s="433"/>
      <c r="D77" s="422"/>
      <c r="E77" s="52"/>
      <c r="F77" s="52"/>
      <c r="G77" s="56" t="str">
        <f>IF(E77=0,"-",F77/E77)</f>
        <v>-</v>
      </c>
      <c r="H77" s="59"/>
      <c r="I77" s="90"/>
      <c r="J77" s="56" t="str">
        <f>IF(H77=0,"-",I77/H77)</f>
        <v>-</v>
      </c>
      <c r="K77" s="59"/>
      <c r="L77" s="59"/>
      <c r="M77" s="56" t="str">
        <f>IF(K77=0,"-",L77/K77)</f>
        <v>-</v>
      </c>
      <c r="N77" s="59"/>
      <c r="O77" s="59"/>
      <c r="P77" s="56" t="str">
        <f>IF(N77=0,"-",O77/N77)</f>
        <v>-</v>
      </c>
    </row>
    <row r="78" spans="1:16" hidden="1" outlineLevel="1">
      <c r="A78" s="101"/>
      <c r="B78" s="60" t="s">
        <v>86</v>
      </c>
      <c r="C78" s="433"/>
      <c r="D78" s="422"/>
      <c r="E78" s="52"/>
      <c r="F78" s="52"/>
      <c r="G78" s="56" t="str">
        <f>IF(E78=0,"-",F78/E78)</f>
        <v>-</v>
      </c>
      <c r="H78" s="59"/>
      <c r="I78" s="59"/>
      <c r="J78" s="56" t="str">
        <f>IF(H78=0,"-",I78/H78)</f>
        <v>-</v>
      </c>
      <c r="K78" s="59"/>
      <c r="L78" s="59"/>
      <c r="M78" s="56" t="str">
        <f>IF(K78=0,"-",L78/K78)</f>
        <v>-</v>
      </c>
      <c r="N78" s="59"/>
      <c r="O78" s="59"/>
      <c r="P78" s="56" t="str">
        <f>IF(N78=0,"-",O78/N78)</f>
        <v>-</v>
      </c>
    </row>
    <row r="79" spans="1:16" hidden="1" outlineLevel="1">
      <c r="A79" s="101"/>
      <c r="B79" s="60" t="s">
        <v>87</v>
      </c>
      <c r="C79" s="433"/>
      <c r="D79" s="422"/>
      <c r="E79" s="84"/>
      <c r="F79" s="84">
        <v>3.5</v>
      </c>
      <c r="G79" s="56" t="str">
        <f>IF(E79=0,"-",F79/E79)</f>
        <v>-</v>
      </c>
      <c r="H79" s="55"/>
      <c r="I79" s="144">
        <v>0.31</v>
      </c>
      <c r="J79" s="56" t="str">
        <f>IF(H79=0,"-",I79/H79)</f>
        <v>-</v>
      </c>
      <c r="K79" s="55"/>
      <c r="L79" s="59">
        <v>4.5</v>
      </c>
      <c r="M79" s="56" t="str">
        <f>IF(K79=0,"-",L79/K79)</f>
        <v>-</v>
      </c>
      <c r="N79" s="59"/>
      <c r="O79" s="59">
        <v>4.5</v>
      </c>
      <c r="P79" s="56" t="str">
        <f>IF(N79=0,"-",O79/N79)</f>
        <v>-</v>
      </c>
    </row>
    <row r="80" spans="1:16" ht="31.5" hidden="1" outlineLevel="1">
      <c r="A80" s="101"/>
      <c r="B80" s="60" t="s">
        <v>88</v>
      </c>
      <c r="C80" s="433"/>
      <c r="D80" s="423"/>
      <c r="E80" s="84"/>
      <c r="F80" s="84"/>
      <c r="G80" s="56" t="str">
        <f>IF(E80=0,"-",F80/E80)</f>
        <v>-</v>
      </c>
      <c r="H80" s="84"/>
      <c r="I80" s="84"/>
      <c r="J80" s="56" t="str">
        <f>IF(H80=0,"-",I80/H80)</f>
        <v>-</v>
      </c>
      <c r="K80" s="84"/>
      <c r="L80" s="84"/>
      <c r="M80" s="56" t="str">
        <f>IF(K80=0,"-",L80/K80)</f>
        <v>-</v>
      </c>
      <c r="N80" s="84"/>
      <c r="O80" s="84"/>
      <c r="P80" s="56" t="str">
        <f>IF(N80=0,"-",O80/N80)</f>
        <v>-</v>
      </c>
    </row>
    <row r="81" spans="1:16" collapsed="1">
      <c r="A81" s="101"/>
      <c r="B81" s="60"/>
      <c r="C81" s="98"/>
      <c r="D81" s="95"/>
      <c r="E81" s="84"/>
      <c r="F81" s="84"/>
      <c r="G81" s="56"/>
      <c r="H81" s="84"/>
      <c r="I81" s="84"/>
      <c r="J81" s="56"/>
      <c r="K81" s="84"/>
      <c r="L81" s="84"/>
      <c r="M81" s="56"/>
      <c r="N81" s="84"/>
      <c r="O81" s="84"/>
      <c r="P81" s="56"/>
    </row>
    <row r="82" spans="1:16">
      <c r="A82" s="434"/>
      <c r="B82" s="434"/>
      <c r="C82" s="434"/>
      <c r="D82" s="434"/>
      <c r="E82" s="434"/>
      <c r="F82" s="434"/>
      <c r="G82" s="434"/>
      <c r="H82" s="434"/>
      <c r="I82" s="434"/>
      <c r="J82" s="434"/>
      <c r="K82" s="434"/>
      <c r="L82" s="434"/>
      <c r="M82" s="434"/>
      <c r="N82" s="434"/>
      <c r="O82" s="434"/>
      <c r="P82" s="434"/>
    </row>
    <row r="83" spans="1:16">
      <c r="A83" s="390" t="s">
        <v>36</v>
      </c>
      <c r="B83" s="391"/>
      <c r="C83" s="391"/>
      <c r="D83" s="391"/>
      <c r="E83" s="391"/>
      <c r="F83" s="391"/>
      <c r="G83" s="391"/>
      <c r="H83" s="391"/>
      <c r="I83" s="391"/>
      <c r="J83" s="391"/>
      <c r="K83" s="391"/>
      <c r="L83" s="391"/>
      <c r="M83" s="391"/>
      <c r="N83" s="391"/>
      <c r="O83" s="391"/>
      <c r="P83" s="392"/>
    </row>
    <row r="84" spans="1:16" ht="30" customHeight="1">
      <c r="A84" s="101">
        <v>10</v>
      </c>
      <c r="B84" s="75" t="s">
        <v>37</v>
      </c>
      <c r="C84" s="418">
        <v>5.59</v>
      </c>
      <c r="D84" s="421">
        <v>1</v>
      </c>
      <c r="E84" s="84">
        <f>SUM(E86:E90)</f>
        <v>0</v>
      </c>
      <c r="F84" s="84">
        <f t="shared" ref="F84:O84" si="38">SUM(F86:F90)</f>
        <v>3.5</v>
      </c>
      <c r="G84" s="56" t="str">
        <f>IF(E84=0,"-",F84/E84)</f>
        <v>-</v>
      </c>
      <c r="H84" s="84">
        <f>SUM(H86:H90)</f>
        <v>0</v>
      </c>
      <c r="I84" s="93">
        <f t="shared" si="38"/>
        <v>1.3</v>
      </c>
      <c r="J84" s="56" t="str">
        <f>IF(H84=0,"-",I84/H84)</f>
        <v>-</v>
      </c>
      <c r="K84" s="84">
        <f t="shared" si="38"/>
        <v>0</v>
      </c>
      <c r="L84" s="84">
        <f t="shared" si="38"/>
        <v>5.0999999999999996</v>
      </c>
      <c r="M84" s="56" t="str">
        <f>IF(K84=0,"-",L84/K84)</f>
        <v>-</v>
      </c>
      <c r="N84" s="84">
        <f t="shared" si="38"/>
        <v>0</v>
      </c>
      <c r="O84" s="84">
        <f t="shared" si="38"/>
        <v>5.0999999999999996</v>
      </c>
      <c r="P84" s="56" t="str">
        <f>IF(N84=0,"-",O84/N84)</f>
        <v>-</v>
      </c>
    </row>
    <row r="85" spans="1:16" hidden="1" outlineLevel="1">
      <c r="A85" s="101"/>
      <c r="B85" s="104" t="s">
        <v>10</v>
      </c>
      <c r="C85" s="419"/>
      <c r="D85" s="422"/>
      <c r="E85" s="84"/>
      <c r="F85" s="84"/>
      <c r="G85" s="106"/>
      <c r="H85" s="55"/>
      <c r="I85" s="55"/>
      <c r="J85" s="107"/>
      <c r="K85" s="55"/>
      <c r="L85" s="55"/>
      <c r="M85" s="107"/>
      <c r="N85" s="55"/>
      <c r="O85" s="55"/>
      <c r="P85" s="107"/>
    </row>
    <row r="86" spans="1:16" hidden="1" outlineLevel="1">
      <c r="A86" s="101"/>
      <c r="B86" s="60" t="s">
        <v>84</v>
      </c>
      <c r="C86" s="419"/>
      <c r="D86" s="422"/>
      <c r="E86" s="52"/>
      <c r="F86" s="52"/>
      <c r="G86" s="56" t="str">
        <f>IF(E86=0,"-",F86/E86)</f>
        <v>-</v>
      </c>
      <c r="H86" s="59"/>
      <c r="I86" s="59"/>
      <c r="J86" s="56" t="str">
        <f>IF(H86=0,"-",I86/H86)</f>
        <v>-</v>
      </c>
      <c r="K86" s="59"/>
      <c r="L86" s="59"/>
      <c r="M86" s="56" t="str">
        <f>IF(K86=0,"-",L86/K86)</f>
        <v>-</v>
      </c>
      <c r="N86" s="59"/>
      <c r="O86" s="59"/>
      <c r="P86" s="56" t="str">
        <f>IF(N86=0,"-",O86/N86)</f>
        <v>-</v>
      </c>
    </row>
    <row r="87" spans="1:16" hidden="1" outlineLevel="1">
      <c r="A87" s="101"/>
      <c r="B87" s="60" t="s">
        <v>85</v>
      </c>
      <c r="C87" s="419"/>
      <c r="D87" s="422"/>
      <c r="E87" s="52"/>
      <c r="F87" s="52"/>
      <c r="G87" s="56" t="str">
        <f>IF(E87=0,"-",F87/E87)</f>
        <v>-</v>
      </c>
      <c r="H87" s="59"/>
      <c r="I87" s="90"/>
      <c r="J87" s="56" t="str">
        <f>IF(H87=0,"-",I87/H87)</f>
        <v>-</v>
      </c>
      <c r="K87" s="55"/>
      <c r="L87" s="55"/>
      <c r="M87" s="56" t="str">
        <f>IF(K87=0,"-",L87/K87)</f>
        <v>-</v>
      </c>
      <c r="N87" s="55"/>
      <c r="O87" s="55"/>
      <c r="P87" s="56" t="str">
        <f>IF(N87=0,"-",O87/N87)</f>
        <v>-</v>
      </c>
    </row>
    <row r="88" spans="1:16" hidden="1" outlineLevel="1">
      <c r="A88" s="101"/>
      <c r="B88" s="60" t="s">
        <v>86</v>
      </c>
      <c r="C88" s="419"/>
      <c r="D88" s="422"/>
      <c r="E88" s="52"/>
      <c r="F88" s="52"/>
      <c r="G88" s="56" t="str">
        <f>IF(E88=0,"-",F88/E88)</f>
        <v>-</v>
      </c>
      <c r="H88" s="59"/>
      <c r="I88" s="59"/>
      <c r="J88" s="56" t="str">
        <f>IF(H88=0,"-",I88/H88)</f>
        <v>-</v>
      </c>
      <c r="K88" s="59"/>
      <c r="L88" s="59"/>
      <c r="M88" s="56" t="str">
        <f>IF(K88=0,"-",L88/K88)</f>
        <v>-</v>
      </c>
      <c r="N88" s="59"/>
      <c r="O88" s="59"/>
      <c r="P88" s="56" t="str">
        <f>IF(N88=0,"-",O88/N88)</f>
        <v>-</v>
      </c>
    </row>
    <row r="89" spans="1:16" hidden="1" outlineLevel="1">
      <c r="A89" s="101"/>
      <c r="B89" s="60" t="s">
        <v>87</v>
      </c>
      <c r="C89" s="419"/>
      <c r="D89" s="422"/>
      <c r="E89" s="84"/>
      <c r="F89" s="84">
        <v>3.5</v>
      </c>
      <c r="G89" s="56" t="str">
        <f>IF(E89=0,"-",F89/E89)</f>
        <v>-</v>
      </c>
      <c r="H89" s="55"/>
      <c r="I89" s="55">
        <v>1.3</v>
      </c>
      <c r="J89" s="56" t="str">
        <f>IF(H89=0,"-",I89/H89)</f>
        <v>-</v>
      </c>
      <c r="K89" s="55"/>
      <c r="L89" s="55">
        <v>5.0999999999999996</v>
      </c>
      <c r="M89" s="56" t="str">
        <f>IF(K89=0,"-",L89/K89)</f>
        <v>-</v>
      </c>
      <c r="N89" s="55"/>
      <c r="O89" s="55">
        <v>5.0999999999999996</v>
      </c>
      <c r="P89" s="56" t="str">
        <f>IF(N89=0,"-",O89/N89)</f>
        <v>-</v>
      </c>
    </row>
    <row r="90" spans="1:16" ht="31.5" hidden="1" outlineLevel="1">
      <c r="A90" s="101"/>
      <c r="B90" s="60" t="s">
        <v>88</v>
      </c>
      <c r="C90" s="420"/>
      <c r="D90" s="423"/>
      <c r="E90" s="84"/>
      <c r="F90" s="84"/>
      <c r="G90" s="56" t="str">
        <f>IF(E90=0,"-",F90/E90)</f>
        <v>-</v>
      </c>
      <c r="H90" s="84"/>
      <c r="I90" s="84"/>
      <c r="J90" s="56" t="str">
        <f>IF(H90=0,"-",I90/H90)</f>
        <v>-</v>
      </c>
      <c r="K90" s="84"/>
      <c r="L90" s="84"/>
      <c r="M90" s="56" t="str">
        <f>IF(K90=0,"-",L90/K90)</f>
        <v>-</v>
      </c>
      <c r="N90" s="84"/>
      <c r="O90" s="84"/>
      <c r="P90" s="56" t="str">
        <f>IF(N90=0,"-",O90/N90)</f>
        <v>-</v>
      </c>
    </row>
    <row r="91" spans="1:16" collapsed="1">
      <c r="A91" s="390" t="s">
        <v>39</v>
      </c>
      <c r="B91" s="391"/>
      <c r="C91" s="391"/>
      <c r="D91" s="391"/>
      <c r="E91" s="391"/>
      <c r="F91" s="391"/>
      <c r="G91" s="391"/>
      <c r="H91" s="391"/>
      <c r="I91" s="391"/>
      <c r="J91" s="391"/>
      <c r="K91" s="391"/>
      <c r="L91" s="391"/>
      <c r="M91" s="391"/>
      <c r="N91" s="391"/>
      <c r="O91" s="391"/>
      <c r="P91" s="392"/>
    </row>
    <row r="92" spans="1:16" ht="50.1" customHeight="1">
      <c r="A92" s="101">
        <v>11</v>
      </c>
      <c r="B92" s="75" t="s">
        <v>38</v>
      </c>
      <c r="C92" s="418">
        <v>162.27000000000001</v>
      </c>
      <c r="D92" s="421">
        <v>1</v>
      </c>
      <c r="E92" s="84">
        <f>SUM(E94:E98)</f>
        <v>0</v>
      </c>
      <c r="F92" s="84">
        <f t="shared" ref="F92:O92" si="39">SUM(F94:F98)</f>
        <v>0</v>
      </c>
      <c r="G92" s="56" t="str">
        <f>IF(E92=0,"-",F92/E92)</f>
        <v>-</v>
      </c>
      <c r="H92" s="84">
        <f>SUM(H94:H98)</f>
        <v>0</v>
      </c>
      <c r="I92" s="93">
        <f t="shared" si="39"/>
        <v>0.53</v>
      </c>
      <c r="J92" s="56" t="str">
        <f>IF(H92=0,"-",I92/H92)</f>
        <v>-</v>
      </c>
      <c r="K92" s="84">
        <f t="shared" si="39"/>
        <v>7.6</v>
      </c>
      <c r="L92" s="84">
        <f t="shared" si="39"/>
        <v>7.6</v>
      </c>
      <c r="M92" s="56">
        <f>IF(K92=0,"-",L92/K92)</f>
        <v>1</v>
      </c>
      <c r="N92" s="84">
        <f t="shared" si="39"/>
        <v>7.6</v>
      </c>
      <c r="O92" s="84">
        <f t="shared" si="39"/>
        <v>7.6</v>
      </c>
      <c r="P92" s="56">
        <f>IF(N92=0,"-",O92/N92)</f>
        <v>1</v>
      </c>
    </row>
    <row r="93" spans="1:16" hidden="1" outlineLevel="1">
      <c r="A93" s="101"/>
      <c r="B93" s="104" t="s">
        <v>10</v>
      </c>
      <c r="C93" s="419"/>
      <c r="D93" s="422"/>
      <c r="E93" s="84"/>
      <c r="F93" s="84"/>
      <c r="G93" s="106"/>
      <c r="H93" s="55"/>
      <c r="I93" s="55"/>
      <c r="J93" s="107"/>
      <c r="K93" s="55"/>
      <c r="L93" s="55"/>
      <c r="M93" s="107"/>
      <c r="N93" s="55"/>
      <c r="O93" s="55"/>
      <c r="P93" s="107"/>
    </row>
    <row r="94" spans="1:16" hidden="1" outlineLevel="1">
      <c r="A94" s="101"/>
      <c r="B94" s="60" t="s">
        <v>84</v>
      </c>
      <c r="C94" s="419"/>
      <c r="D94" s="422"/>
      <c r="E94" s="52"/>
      <c r="F94" s="52"/>
      <c r="G94" s="56" t="str">
        <f>IF(E94=0,"-",F94/E94)</f>
        <v>-</v>
      </c>
      <c r="H94" s="59"/>
      <c r="I94" s="59"/>
      <c r="J94" s="56" t="str">
        <f>IF(H94=0,"-",I94/H94)</f>
        <v>-</v>
      </c>
      <c r="K94" s="59"/>
      <c r="L94" s="59"/>
      <c r="M94" s="56" t="str">
        <f>IF(K94=0,"-",L94/K94)</f>
        <v>-</v>
      </c>
      <c r="N94" s="59"/>
      <c r="O94" s="59"/>
      <c r="P94" s="56" t="str">
        <f>IF(N94=0,"-",O94/N94)</f>
        <v>-</v>
      </c>
    </row>
    <row r="95" spans="1:16" hidden="1" outlineLevel="1">
      <c r="A95" s="101"/>
      <c r="B95" s="60" t="s">
        <v>85</v>
      </c>
      <c r="C95" s="419"/>
      <c r="D95" s="422"/>
      <c r="E95" s="52"/>
      <c r="F95" s="52"/>
      <c r="G95" s="56" t="str">
        <f>IF(E95=0,"-",F95/E95)</f>
        <v>-</v>
      </c>
      <c r="H95" s="59"/>
      <c r="I95" s="90">
        <v>0.53</v>
      </c>
      <c r="J95" s="56" t="str">
        <f>IF(H95=0,"-",I95/H95)</f>
        <v>-</v>
      </c>
      <c r="K95" s="59">
        <v>7.6</v>
      </c>
      <c r="L95" s="59">
        <v>7.6</v>
      </c>
      <c r="M95" s="56">
        <f>IF(K95=0,"-",L95/K95)</f>
        <v>1</v>
      </c>
      <c r="N95" s="59">
        <v>7.6</v>
      </c>
      <c r="O95" s="59">
        <v>7.6</v>
      </c>
      <c r="P95" s="56">
        <f>IF(N95=0,"-",O95/N95)</f>
        <v>1</v>
      </c>
    </row>
    <row r="96" spans="1:16" hidden="1" outlineLevel="1">
      <c r="A96" s="101"/>
      <c r="B96" s="60" t="s">
        <v>86</v>
      </c>
      <c r="C96" s="419"/>
      <c r="D96" s="422"/>
      <c r="E96" s="52"/>
      <c r="F96" s="52"/>
      <c r="G96" s="56" t="str">
        <f>IF(E96=0,"-",F96/E96)</f>
        <v>-</v>
      </c>
      <c r="H96" s="59"/>
      <c r="I96" s="59"/>
      <c r="J96" s="56" t="str">
        <f>IF(H96=0,"-",I96/H96)</f>
        <v>-</v>
      </c>
      <c r="K96" s="59"/>
      <c r="L96" s="59"/>
      <c r="M96" s="56" t="str">
        <f>IF(K96=0,"-",L96/K96)</f>
        <v>-</v>
      </c>
      <c r="N96" s="59"/>
      <c r="O96" s="59"/>
      <c r="P96" s="56" t="str">
        <f>IF(N96=0,"-",O96/N96)</f>
        <v>-</v>
      </c>
    </row>
    <row r="97" spans="1:16" hidden="1" outlineLevel="1">
      <c r="A97" s="101"/>
      <c r="B97" s="60" t="s">
        <v>87</v>
      </c>
      <c r="C97" s="419"/>
      <c r="D97" s="422"/>
      <c r="E97" s="84"/>
      <c r="F97" s="84"/>
      <c r="G97" s="56" t="str">
        <f>IF(E97=0,"-",F97/E97)</f>
        <v>-</v>
      </c>
      <c r="H97" s="55"/>
      <c r="I97" s="55"/>
      <c r="J97" s="56" t="str">
        <f>IF(H97=0,"-",I97/H97)</f>
        <v>-</v>
      </c>
      <c r="K97" s="55"/>
      <c r="L97" s="55"/>
      <c r="M97" s="56" t="str">
        <f>IF(K97=0,"-",L97/K97)</f>
        <v>-</v>
      </c>
      <c r="N97" s="55"/>
      <c r="O97" s="55"/>
      <c r="P97" s="56" t="str">
        <f>IF(N97=0,"-",O97/N97)</f>
        <v>-</v>
      </c>
    </row>
    <row r="98" spans="1:16" ht="31.5" hidden="1" outlineLevel="1">
      <c r="A98" s="101"/>
      <c r="B98" s="60" t="s">
        <v>88</v>
      </c>
      <c r="C98" s="420"/>
      <c r="D98" s="423"/>
      <c r="E98" s="84"/>
      <c r="F98" s="84"/>
      <c r="G98" s="56" t="str">
        <f>IF(E98=0,"-",F98/E98)</f>
        <v>-</v>
      </c>
      <c r="H98" s="84"/>
      <c r="I98" s="84"/>
      <c r="J98" s="56" t="str">
        <f>IF(H98=0,"-",I98/H98)</f>
        <v>-</v>
      </c>
      <c r="K98" s="84"/>
      <c r="L98" s="84"/>
      <c r="M98" s="56" t="str">
        <f>IF(K98=0,"-",L98/K98)</f>
        <v>-</v>
      </c>
      <c r="N98" s="84"/>
      <c r="O98" s="84"/>
      <c r="P98" s="56" t="str">
        <f>IF(N98=0,"-",O98/N98)</f>
        <v>-</v>
      </c>
    </row>
    <row r="99" spans="1:16" collapsed="1">
      <c r="A99" s="428" t="s">
        <v>93</v>
      </c>
      <c r="B99" s="428"/>
      <c r="C99" s="428"/>
      <c r="D99" s="428"/>
      <c r="E99" s="428"/>
      <c r="F99" s="428"/>
      <c r="G99" s="428"/>
      <c r="H99" s="428"/>
      <c r="I99" s="428"/>
      <c r="J99" s="428"/>
      <c r="K99" s="428"/>
      <c r="L99" s="428"/>
      <c r="M99" s="428"/>
      <c r="N99" s="428"/>
      <c r="O99" s="428"/>
      <c r="P99" s="428"/>
    </row>
    <row r="100" spans="1:16" ht="30" customHeight="1">
      <c r="A100" s="101">
        <v>12</v>
      </c>
      <c r="B100" s="75" t="s">
        <v>93</v>
      </c>
      <c r="C100" s="102"/>
      <c r="D100" s="103"/>
      <c r="E100" s="84">
        <f>SUM(E102)</f>
        <v>0</v>
      </c>
      <c r="F100" s="84">
        <f>SUM(F102)</f>
        <v>0</v>
      </c>
      <c r="G100" s="56" t="str">
        <f>IF(E100=0,"-",F100/E100)</f>
        <v>-</v>
      </c>
      <c r="H100" s="84">
        <f>SUM(H102)</f>
        <v>0</v>
      </c>
      <c r="I100" s="93">
        <f>SUM(I102)</f>
        <v>0.77</v>
      </c>
      <c r="J100" s="56" t="str">
        <f>IF(H100=0,"-",I100/H100)</f>
        <v>-</v>
      </c>
      <c r="K100" s="84">
        <f>SUM(K102)</f>
        <v>0</v>
      </c>
      <c r="L100" s="84">
        <f>SUM(L102)</f>
        <v>0</v>
      </c>
      <c r="M100" s="56" t="str">
        <f>IF(K100=0,"-",L100/K100)</f>
        <v>-</v>
      </c>
      <c r="N100" s="84">
        <f>SUM(N102)</f>
        <v>0</v>
      </c>
      <c r="O100" s="84">
        <f>SUM(O102)</f>
        <v>1.5</v>
      </c>
      <c r="P100" s="56" t="str">
        <f>IF(N100=0,"-",O100/N100)</f>
        <v>-</v>
      </c>
    </row>
    <row r="101" spans="1:16" hidden="1" outlineLevel="1">
      <c r="A101" s="101"/>
      <c r="B101" s="66" t="s">
        <v>10</v>
      </c>
      <c r="C101" s="102"/>
      <c r="D101" s="103"/>
      <c r="E101" s="70"/>
      <c r="F101" s="70"/>
      <c r="G101" s="87"/>
      <c r="H101" s="71"/>
      <c r="I101" s="71"/>
      <c r="J101" s="88"/>
      <c r="K101" s="71"/>
      <c r="L101" s="71"/>
      <c r="M101" s="88"/>
      <c r="N101" s="71"/>
      <c r="O101" s="71"/>
      <c r="P101" s="88"/>
    </row>
    <row r="102" spans="1:16" hidden="1" outlineLevel="1">
      <c r="A102" s="101"/>
      <c r="B102" s="67" t="s">
        <v>85</v>
      </c>
      <c r="C102" s="102"/>
      <c r="D102" s="103"/>
      <c r="E102" s="63"/>
      <c r="F102" s="63"/>
      <c r="G102" s="68" t="str">
        <f>IF(E102=0,"-",F102/E102)</f>
        <v>-</v>
      </c>
      <c r="H102" s="59"/>
      <c r="I102" s="90">
        <v>0.77</v>
      </c>
      <c r="J102" s="68" t="str">
        <f>IF(H102=0,"-",I102/H102)</f>
        <v>-</v>
      </c>
      <c r="K102" s="59"/>
      <c r="L102" s="59"/>
      <c r="M102" s="68" t="str">
        <f>IF(K102=0,"-",L102/K102)</f>
        <v>-</v>
      </c>
      <c r="N102" s="59"/>
      <c r="O102" s="59">
        <v>1.5</v>
      </c>
      <c r="P102" s="68" t="str">
        <f>IF(N102=0,"-",O102/N102)</f>
        <v>-</v>
      </c>
    </row>
    <row r="103" spans="1:16" collapsed="1"/>
  </sheetData>
  <autoFilter ref="A6:P98"/>
  <mergeCells count="45">
    <mergeCell ref="A99:P99"/>
    <mergeCell ref="A82:P82"/>
    <mergeCell ref="A83:P83"/>
    <mergeCell ref="C84:C90"/>
    <mergeCell ref="D84:D90"/>
    <mergeCell ref="A91:P91"/>
    <mergeCell ref="C92:C98"/>
    <mergeCell ref="D92:D98"/>
    <mergeCell ref="A51:P51"/>
    <mergeCell ref="C52:C58"/>
    <mergeCell ref="D52:D58"/>
    <mergeCell ref="C59:C65"/>
    <mergeCell ref="D59:D65"/>
    <mergeCell ref="A66:P66"/>
    <mergeCell ref="C67:C73"/>
    <mergeCell ref="D67:D73"/>
    <mergeCell ref="C74:C80"/>
    <mergeCell ref="D74:D80"/>
    <mergeCell ref="C44:C50"/>
    <mergeCell ref="D44:D50"/>
    <mergeCell ref="C7:C13"/>
    <mergeCell ref="D7:D13"/>
    <mergeCell ref="A15:P15"/>
    <mergeCell ref="C16:C22"/>
    <mergeCell ref="D16:D22"/>
    <mergeCell ref="C23:C29"/>
    <mergeCell ref="D23:D29"/>
    <mergeCell ref="C30:C36"/>
    <mergeCell ref="D30:D36"/>
    <mergeCell ref="C37:C43"/>
    <mergeCell ref="D37:D43"/>
    <mergeCell ref="D4:D6"/>
    <mergeCell ref="D1:J1"/>
    <mergeCell ref="E4:J4"/>
    <mergeCell ref="K4:P4"/>
    <mergeCell ref="E5:G5"/>
    <mergeCell ref="H5:J5"/>
    <mergeCell ref="K5:M5"/>
    <mergeCell ref="N5:P5"/>
    <mergeCell ref="M1:P1"/>
    <mergeCell ref="A2:P2"/>
    <mergeCell ref="O3:P3"/>
    <mergeCell ref="A4:A6"/>
    <mergeCell ref="B4:B6"/>
    <mergeCell ref="C4:C6"/>
  </mergeCells>
  <phoneticPr fontId="8" type="noConversion"/>
  <conditionalFormatting sqref="E7:P13">
    <cfRule type="cellIs" dxfId="7" priority="8" stopIfTrue="1" operator="equal">
      <formula>0</formula>
    </cfRule>
  </conditionalFormatting>
  <conditionalFormatting sqref="A16:P51 A53:P58 A52:O52 A60:P66 A59:O59 A67:O67 A74:O74 A84:O84 A68:P73 A75:P83 A85:P102">
    <cfRule type="cellIs" dxfId="6" priority="7" stopIfTrue="1" operator="equal">
      <formula>0</formula>
    </cfRule>
  </conditionalFormatting>
  <conditionalFormatting sqref="P52">
    <cfRule type="cellIs" dxfId="5" priority="6" stopIfTrue="1" operator="equal">
      <formula>0</formula>
    </cfRule>
  </conditionalFormatting>
  <conditionalFormatting sqref="P59">
    <cfRule type="cellIs" dxfId="4" priority="5" stopIfTrue="1" operator="equal">
      <formula>0</formula>
    </cfRule>
  </conditionalFormatting>
  <conditionalFormatting sqref="P67">
    <cfRule type="cellIs" dxfId="3" priority="4" stopIfTrue="1" operator="equal">
      <formula>0</formula>
    </cfRule>
  </conditionalFormatting>
  <conditionalFormatting sqref="P74">
    <cfRule type="cellIs" dxfId="2" priority="2" stopIfTrue="1" operator="equal">
      <formula>0</formula>
    </cfRule>
  </conditionalFormatting>
  <conditionalFormatting sqref="P84">
    <cfRule type="cellIs" dxfId="1" priority="1" stopIfTrue="1" operator="equal">
      <formula>0</formula>
    </cfRule>
  </conditionalFormatting>
  <printOptions horizontalCentered="1"/>
  <pageMargins left="0.27559055118110237" right="0.19685039370078741" top="0.39370078740157483" bottom="0.39370078740157483" header="0.19685039370078741" footer="0.51181102362204722"/>
  <pageSetup paperSize="9" scale="70" fitToHeight="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K14"/>
  <sheetViews>
    <sheetView view="pageBreakPreview" zoomScale="40" zoomScaleNormal="55" zoomScaleSheetLayoutView="40" workbookViewId="0">
      <pane ySplit="6" topLeftCell="A7" activePane="bottomLeft" state="frozen"/>
      <selection pane="bottomLeft" activeCell="C9" sqref="C9"/>
    </sheetView>
  </sheetViews>
  <sheetFormatPr defaultColWidth="9.140625" defaultRowHeight="30.75"/>
  <cols>
    <col min="1" max="1" width="8.7109375" style="112" customWidth="1"/>
    <col min="2" max="2" width="103.140625" style="122" customWidth="1"/>
    <col min="3" max="3" width="32.7109375" style="114" customWidth="1"/>
    <col min="4" max="4" width="43.42578125" style="115" customWidth="1"/>
    <col min="5" max="5" width="50.5703125" style="115" customWidth="1"/>
    <col min="6" max="6" width="30.7109375" style="115" customWidth="1"/>
    <col min="7" max="7" width="37.140625" style="115" customWidth="1"/>
    <col min="8" max="8" width="30.7109375" style="115" customWidth="1"/>
    <col min="9" max="9" width="35.42578125" style="115" customWidth="1"/>
    <col min="10" max="10" width="36.42578125" style="114" customWidth="1"/>
    <col min="11" max="11" width="93.85546875" style="117" customWidth="1"/>
    <col min="12" max="16384" width="9.140625" style="111"/>
  </cols>
  <sheetData>
    <row r="1" spans="1:11" ht="122.25" customHeight="1">
      <c r="A1" s="436" t="s">
        <v>115</v>
      </c>
      <c r="B1" s="436"/>
      <c r="C1" s="436"/>
      <c r="D1" s="436"/>
      <c r="E1" s="436"/>
      <c r="F1" s="436"/>
      <c r="G1" s="436"/>
      <c r="H1" s="436"/>
      <c r="I1" s="436"/>
      <c r="J1" s="436"/>
      <c r="K1" s="436"/>
    </row>
    <row r="2" spans="1:11">
      <c r="B2" s="113"/>
    </row>
    <row r="3" spans="1:11" s="108" customFormat="1" ht="65.25" customHeight="1">
      <c r="A3" s="437" t="s">
        <v>0</v>
      </c>
      <c r="B3" s="438" t="s">
        <v>3</v>
      </c>
      <c r="C3" s="439" t="s">
        <v>1</v>
      </c>
      <c r="D3" s="435" t="s">
        <v>4</v>
      </c>
      <c r="E3" s="435" t="s">
        <v>114</v>
      </c>
      <c r="F3" s="435" t="s">
        <v>116</v>
      </c>
      <c r="G3" s="435"/>
      <c r="H3" s="435"/>
      <c r="I3" s="435"/>
      <c r="J3" s="435"/>
      <c r="K3" s="435" t="s">
        <v>113</v>
      </c>
    </row>
    <row r="4" spans="1:11" s="108" customFormat="1" ht="65.25" customHeight="1">
      <c r="A4" s="437"/>
      <c r="B4" s="438"/>
      <c r="C4" s="439"/>
      <c r="D4" s="435"/>
      <c r="E4" s="435"/>
      <c r="F4" s="435" t="s">
        <v>117</v>
      </c>
      <c r="G4" s="435" t="s">
        <v>118</v>
      </c>
      <c r="H4" s="435"/>
      <c r="I4" s="435"/>
      <c r="J4" s="435"/>
      <c r="K4" s="435"/>
    </row>
    <row r="5" spans="1:11" s="108" customFormat="1" ht="106.5" customHeight="1">
      <c r="A5" s="437"/>
      <c r="B5" s="438"/>
      <c r="C5" s="439"/>
      <c r="D5" s="435"/>
      <c r="E5" s="435"/>
      <c r="F5" s="435"/>
      <c r="G5" s="126" t="s">
        <v>119</v>
      </c>
      <c r="H5" s="126" t="s">
        <v>120</v>
      </c>
      <c r="I5" s="126" t="s">
        <v>121</v>
      </c>
      <c r="J5" s="126" t="s">
        <v>122</v>
      </c>
      <c r="K5" s="435"/>
    </row>
    <row r="6" spans="1:11" s="121" customFormat="1" ht="35.25">
      <c r="A6" s="127">
        <v>1</v>
      </c>
      <c r="B6" s="128">
        <v>2</v>
      </c>
      <c r="C6" s="127">
        <v>3</v>
      </c>
      <c r="D6" s="128">
        <v>4</v>
      </c>
      <c r="E6" s="127">
        <v>5</v>
      </c>
      <c r="F6" s="128">
        <v>6</v>
      </c>
      <c r="G6" s="127">
        <v>7</v>
      </c>
      <c r="H6" s="128">
        <v>8</v>
      </c>
      <c r="I6" s="127">
        <v>9</v>
      </c>
      <c r="J6" s="128">
        <v>10</v>
      </c>
      <c r="K6" s="127">
        <v>11</v>
      </c>
    </row>
    <row r="7" spans="1:11" s="108" customFormat="1" ht="66" customHeight="1">
      <c r="A7" s="129"/>
      <c r="B7" s="130" t="s">
        <v>123</v>
      </c>
      <c r="C7" s="131"/>
      <c r="D7" s="132"/>
      <c r="E7" s="132"/>
      <c r="F7" s="140">
        <f>SUM(G7:J7)</f>
        <v>140</v>
      </c>
      <c r="G7" s="140">
        <f>SUM(G9,G11:G14)</f>
        <v>8.4</v>
      </c>
      <c r="H7" s="140">
        <f>SUM(H9,H11:H14)</f>
        <v>0</v>
      </c>
      <c r="I7" s="140">
        <f>SUM(I9,I11:I14)</f>
        <v>47.3</v>
      </c>
      <c r="J7" s="140">
        <f>SUM(J9,J11:J14)</f>
        <v>84.3</v>
      </c>
      <c r="K7" s="133"/>
    </row>
    <row r="8" spans="1:11" s="108" customFormat="1" ht="50.1" customHeight="1">
      <c r="A8" s="129"/>
      <c r="B8" s="143" t="s">
        <v>124</v>
      </c>
      <c r="C8" s="131"/>
      <c r="D8" s="132"/>
      <c r="E8" s="132"/>
      <c r="F8" s="140"/>
      <c r="G8" s="140"/>
      <c r="H8" s="140"/>
      <c r="I8" s="140"/>
      <c r="J8" s="140"/>
      <c r="K8" s="133"/>
    </row>
    <row r="9" spans="1:11" s="108" customFormat="1" ht="249.95" customHeight="1">
      <c r="A9" s="129">
        <v>1</v>
      </c>
      <c r="B9" s="134" t="s">
        <v>22</v>
      </c>
      <c r="C9" s="131">
        <v>106.5</v>
      </c>
      <c r="D9" s="132" t="s">
        <v>23</v>
      </c>
      <c r="E9" s="132"/>
      <c r="F9" s="140">
        <f>SUM(G9:J9)</f>
        <v>22.5</v>
      </c>
      <c r="G9" s="140"/>
      <c r="H9" s="140"/>
      <c r="I9" s="140"/>
      <c r="J9" s="140">
        <v>22.5</v>
      </c>
      <c r="K9" s="135" t="s">
        <v>125</v>
      </c>
    </row>
    <row r="10" spans="1:11" s="108" customFormat="1" ht="45.75">
      <c r="A10" s="129"/>
      <c r="B10" s="142" t="s">
        <v>25</v>
      </c>
      <c r="C10" s="131"/>
      <c r="D10" s="132"/>
      <c r="E10" s="132"/>
      <c r="F10" s="140"/>
      <c r="G10" s="140"/>
      <c r="H10" s="140"/>
      <c r="I10" s="140"/>
      <c r="J10" s="140"/>
      <c r="K10" s="133"/>
    </row>
    <row r="11" spans="1:11" s="108" customFormat="1" ht="249.95" customHeight="1">
      <c r="A11" s="129">
        <v>2</v>
      </c>
      <c r="B11" s="136" t="s">
        <v>26</v>
      </c>
      <c r="C11" s="131">
        <v>101.3</v>
      </c>
      <c r="D11" s="132" t="s">
        <v>27</v>
      </c>
      <c r="E11" s="132" t="s">
        <v>51</v>
      </c>
      <c r="F11" s="140">
        <f>SUM(G11:J11)</f>
        <v>55.699999999999996</v>
      </c>
      <c r="G11" s="140">
        <v>8.4</v>
      </c>
      <c r="H11" s="140"/>
      <c r="I11" s="140">
        <v>47.3</v>
      </c>
      <c r="J11" s="140"/>
      <c r="K11" s="135" t="s">
        <v>125</v>
      </c>
    </row>
    <row r="12" spans="1:11" s="108" customFormat="1" ht="249.95" customHeight="1">
      <c r="A12" s="129">
        <v>3</v>
      </c>
      <c r="B12" s="136" t="s">
        <v>99</v>
      </c>
      <c r="C12" s="131">
        <v>232.9</v>
      </c>
      <c r="D12" s="132" t="s">
        <v>16</v>
      </c>
      <c r="E12" s="132"/>
      <c r="F12" s="140">
        <f>SUM(G12:J12)</f>
        <v>43.5</v>
      </c>
      <c r="G12" s="140"/>
      <c r="H12" s="140"/>
      <c r="I12" s="140"/>
      <c r="J12" s="140">
        <v>43.5</v>
      </c>
      <c r="K12" s="135" t="s">
        <v>125</v>
      </c>
    </row>
    <row r="13" spans="1:11" s="108" customFormat="1" ht="249.95" customHeight="1">
      <c r="A13" s="129">
        <v>4</v>
      </c>
      <c r="B13" s="137" t="s">
        <v>20</v>
      </c>
      <c r="C13" s="138">
        <v>24.5</v>
      </c>
      <c r="D13" s="139" t="s">
        <v>16</v>
      </c>
      <c r="E13" s="139"/>
      <c r="F13" s="140">
        <f>SUM(G13:J13)</f>
        <v>3</v>
      </c>
      <c r="G13" s="141"/>
      <c r="H13" s="141"/>
      <c r="I13" s="141"/>
      <c r="J13" s="140">
        <v>3</v>
      </c>
      <c r="K13" s="135" t="s">
        <v>125</v>
      </c>
    </row>
    <row r="14" spans="1:11" s="108" customFormat="1" ht="249.95" customHeight="1">
      <c r="A14" s="129">
        <v>5</v>
      </c>
      <c r="B14" s="137" t="s">
        <v>101</v>
      </c>
      <c r="C14" s="138">
        <v>78.400000000000006</v>
      </c>
      <c r="D14" s="139" t="s">
        <v>17</v>
      </c>
      <c r="E14" s="139"/>
      <c r="F14" s="140">
        <f>SUM(G14:J14)</f>
        <v>15.3</v>
      </c>
      <c r="G14" s="141"/>
      <c r="H14" s="141"/>
      <c r="I14" s="141"/>
      <c r="J14" s="140">
        <v>15.3</v>
      </c>
      <c r="K14" s="135" t="s">
        <v>125</v>
      </c>
    </row>
  </sheetData>
  <mergeCells count="10">
    <mergeCell ref="E3:E5"/>
    <mergeCell ref="F3:J3"/>
    <mergeCell ref="F4:F5"/>
    <mergeCell ref="A1:K1"/>
    <mergeCell ref="G4:J4"/>
    <mergeCell ref="A3:A5"/>
    <mergeCell ref="B3:B5"/>
    <mergeCell ref="C3:C5"/>
    <mergeCell ref="D3:D5"/>
    <mergeCell ref="K3:K5"/>
  </mergeCells>
  <phoneticPr fontId="8" type="noConversion"/>
  <conditionalFormatting sqref="C4:G4 C5:D5 A1 C3:F3 C2:K2 C7:K65536">
    <cfRule type="cellIs" dxfId="0" priority="2" stopIfTrue="1" operator="equal">
      <formula>0</formula>
    </cfRule>
  </conditionalFormatting>
  <printOptions horizontalCentered="1"/>
  <pageMargins left="0.47244094488188981" right="0.31496062992125984" top="0.27559055118110237" bottom="0.27559055118110237" header="0" footer="0"/>
  <pageSetup paperSize="9" scale="27" orientation="landscape"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14</vt:i4>
      </vt:variant>
    </vt:vector>
  </HeadingPairs>
  <TitlesOfParts>
    <vt:vector size="23" baseType="lpstr">
      <vt:lpstr>Таблица №1 (2)</vt:lpstr>
      <vt:lpstr>переходящие</vt:lpstr>
      <vt:lpstr>минэк январь-март 2014г</vt:lpstr>
      <vt:lpstr>I-II квартал ДИП</vt:lpstr>
      <vt:lpstr>I-II квартал Минэкономика</vt:lpstr>
      <vt:lpstr>полугодие</vt:lpstr>
      <vt:lpstr>на 2014 год</vt:lpstr>
      <vt:lpstr>общий</vt:lpstr>
      <vt:lpstr>проект на 2015г.</vt:lpstr>
      <vt:lpstr>'I-II квартал ДИП'!Заголовки_для_печати</vt:lpstr>
      <vt:lpstr>'I-II квартал Минэкономика'!Заголовки_для_печати</vt:lpstr>
      <vt:lpstr>'минэк январь-март 2014г'!Заголовки_для_печати</vt:lpstr>
      <vt:lpstr>'на 2014 год'!Заголовки_для_печати</vt:lpstr>
      <vt:lpstr>общий!Заголовки_для_печати</vt:lpstr>
      <vt:lpstr>переходящие!Заголовки_для_печати</vt:lpstr>
      <vt:lpstr>полугодие!Заголовки_для_печати</vt:lpstr>
      <vt:lpstr>'проект на 2015г.'!Заголовки_для_печати</vt:lpstr>
      <vt:lpstr>'Таблица №1 (2)'!Заголовки_для_печати</vt:lpstr>
      <vt:lpstr>'I-II квартал ДИП'!Область_печати</vt:lpstr>
      <vt:lpstr>'I-II квартал Минэкономика'!Область_печати</vt:lpstr>
      <vt:lpstr>переходящие!Область_печати</vt:lpstr>
      <vt:lpstr>'проект на 2015г.'!Область_печати</vt:lpstr>
      <vt:lpstr>'Таблица №1 (2)'!Область_печати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ОАО УЗбекуголь</dc:creator>
  <cp:lastModifiedBy>HP Desktop</cp:lastModifiedBy>
  <cp:lastPrinted>2019-09-05T06:01:32Z</cp:lastPrinted>
  <dcterms:created xsi:type="dcterms:W3CDTF">2014-02-03T07:58:57Z</dcterms:created>
  <dcterms:modified xsi:type="dcterms:W3CDTF">2019-09-05T06:07:37Z</dcterms:modified>
</cp:coreProperties>
</file>